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52" activeTab="2"/>
  </bookViews>
  <sheets>
    <sheet name="ANALISIS EXTERNO-MEGATENDENCIAS" sheetId="1" r:id="rId1"/>
    <sheet name="ANALISIS INTERNO" sheetId="2" r:id="rId2"/>
    <sheet name="DIAGNÓSTICO" sheetId="3" r:id="rId3"/>
  </sheets>
  <definedNames/>
  <calcPr fullCalcOnLoad="1"/>
</workbook>
</file>

<file path=xl/sharedStrings.xml><?xml version="1.0" encoding="utf-8"?>
<sst xmlns="http://schemas.openxmlformats.org/spreadsheetml/2006/main" count="414" uniqueCount="189">
  <si>
    <t>ANÁLISIS INTERNO DE LA EMPRESA</t>
  </si>
  <si>
    <t>CALIFICACIÓN</t>
  </si>
  <si>
    <t>¿PORQUE LA EVALÚA ASÍ?</t>
  </si>
  <si>
    <t>DEBILIDADES</t>
  </si>
  <si>
    <t>FORTALEZAS</t>
  </si>
  <si>
    <t>SEGMENTO DE CLIENTES</t>
  </si>
  <si>
    <t>RELACIONES CON CLIENTES</t>
  </si>
  <si>
    <t>FLUJOS DE INGRESOS</t>
  </si>
  <si>
    <t>Posterior a señalar si cada elemento es una fortaleza o debilidad ( y su grado de calificación ), indique la ponderación o peso de importancia que usted le da a todos los ítems evaluados. Para cada CAMPO ESTRATEGICO la suma de las ponderaciones debe ser igual a UNO (1) o 100%. Aparece también un espacio en blanco para que usted registre el por qué la evalúo de esa manera. Este trabajo debe llevarse como material de trabajo para el proximo taller.</t>
  </si>
  <si>
    <t>CAMPO ESTRATEGICO</t>
  </si>
  <si>
    <t>ELEMENTOS QUE ORIENTAN LA REFLEXIÓN</t>
  </si>
  <si>
    <t>A</t>
  </si>
  <si>
    <t>M</t>
  </si>
  <si>
    <t>B</t>
  </si>
  <si>
    <t>PONDERA</t>
  </si>
  <si>
    <t>PROPUESTA DE VALOR ( Producto y/o Servicio )</t>
  </si>
  <si>
    <t>SUBTOTALES Y PROMEDIOS</t>
  </si>
  <si>
    <t>RECURSOS CLAVES (Lo que necesito para mi actividad central)</t>
  </si>
  <si>
    <t>ACTIVIDADES CLAVES (Los procesos de mi organizacion)</t>
  </si>
  <si>
    <t>RED DE ALIADOS ESTRATEGICOS</t>
  </si>
  <si>
    <t>ESTRUCTURA DE COSTOS</t>
  </si>
  <si>
    <t>ANÁLISIS EXTERNO - MEGATENDENCIAS</t>
  </si>
  <si>
    <t>Posterior a señalar si cada elemento es una OPORTUNIDAD O AMENAZA ( y su grado de calificación ), indique la ponderación o peso de importancia que usted le da a todos los ítems evaluados. Para cada CAMPO ESTRATEGICO la suma de las ponderaciones debe ser igual a UNO (1) o 100%. Aparece también un espacio en blanco para que usted registre el por qué la evalúo de esa manera.</t>
  </si>
  <si>
    <t>AMENAZA</t>
  </si>
  <si>
    <t>OPORTUNIDAD</t>
  </si>
  <si>
    <t>PRESION DE LOS PRODUCTOS SUSTITUTOS Y/O COMPLEMENTARIOS</t>
  </si>
  <si>
    <t>MEGATENDENCIAS</t>
  </si>
  <si>
    <t>POSICION EJE INTERNO</t>
  </si>
  <si>
    <t>POSICION EJE EXTERNO</t>
  </si>
  <si>
    <t>PONDERACIÓN</t>
  </si>
  <si>
    <t>CAPACIDAD TRABAJO EN EQUIPO</t>
  </si>
  <si>
    <t>INFRAESTRUCTURA PARA LA INNOVACIÓN</t>
  </si>
  <si>
    <t>PROCEDIMIENTOS PARA LA INNOVACIÓN</t>
  </si>
  <si>
    <t>5 FUERZAS COMPETITIVAS DE PORTER</t>
  </si>
  <si>
    <t>METODOLOGÍA</t>
  </si>
  <si>
    <t>ASPECTO</t>
  </si>
  <si>
    <t>PUNTUACIÓN</t>
  </si>
  <si>
    <t>Entrada de nuevos competidores.</t>
  </si>
  <si>
    <t>Poder de negociación de los clientes.</t>
  </si>
  <si>
    <t>Poder de negociación de los proveedores.</t>
  </si>
  <si>
    <t>Intensidad de la rivalidad.</t>
  </si>
  <si>
    <t>Presión de productos/servicios sustitutos.</t>
  </si>
  <si>
    <t>CULTURA DE LA INNOVACIÓN</t>
  </si>
  <si>
    <t>Propuesta de valor.</t>
  </si>
  <si>
    <t>Segmento de clientes.</t>
  </si>
  <si>
    <t>Canales de distribución y comunicación.</t>
  </si>
  <si>
    <t>Relación con clientes.</t>
  </si>
  <si>
    <t>Flujo de ingresos.</t>
  </si>
  <si>
    <t>Recursos claves.</t>
  </si>
  <si>
    <t>Actividades claves.</t>
  </si>
  <si>
    <t>Estructura de costos.</t>
  </si>
  <si>
    <t>Red de aliados estratégicos.</t>
  </si>
  <si>
    <t>TOTAL MEGATENDENCIAS</t>
  </si>
  <si>
    <t>La organización deja ver ante sus clientes el nivel de diferenciación de sus productos/servicios.</t>
  </si>
  <si>
    <t>La organización conoce en que segmento están los principales clientes</t>
  </si>
  <si>
    <t>La organización ha definido un proceso formal de consecución permanente de nuevos clientes</t>
  </si>
  <si>
    <t>La organización ha definido un proceso formal de atención y mantenimiento de clientes actuales</t>
  </si>
  <si>
    <t>La organización tiene establecido un programa de fidelización y gestión de clientes</t>
  </si>
  <si>
    <t xml:space="preserve">La organización tiene estrategias de relaciones de acuerdo a cada tipo de segmento de clientes </t>
  </si>
  <si>
    <t>La organización maneja indicadores de rotación y recuperación de cartera</t>
  </si>
  <si>
    <t>La organización formalmente ha definido como importante el manejo de alianzas estratégicas como elemento de desarrollo</t>
  </si>
  <si>
    <t>La organización ha identificado actores claves en el desarrollo del modelo de negocio que hoy adelanta</t>
  </si>
  <si>
    <t>Las relaciones con esos “actores claves” son positivas</t>
  </si>
  <si>
    <t>La organización mantiene relaciones colaborativas y de mejora con los proveedores</t>
  </si>
  <si>
    <t>La organización tiene una relación proactiva con instituciones a nivel público y/o privado que permitan aumentar la competitividad</t>
  </si>
  <si>
    <t xml:space="preserve">La organización ha identificado las actividades principales o claves de su modelo de negocios </t>
  </si>
  <si>
    <t>La organización tiene controles y retroalimentación permanente en cuanto a costos y  gastos existentes</t>
  </si>
  <si>
    <t>El nivel de aprovechamiento de las economías de escala es coherente con los intereses/expectativas de la organización</t>
  </si>
  <si>
    <t>La relación (gastos totales/ingresos totales) es favorable a la organización</t>
  </si>
  <si>
    <t>La organización tiene mecanismos definidos que permiten dar a conocer los productos o servicios.</t>
  </si>
  <si>
    <t>La organización ha definido un proceso formal de crecimiento de la relación con los clientes.</t>
  </si>
  <si>
    <t>La organización controla permanente los niveles de ingreso, rentabilidad y productividad.</t>
  </si>
  <si>
    <t>La organización cuenta con un nivel de liquidez o de capacidad de endeudamiento.</t>
  </si>
  <si>
    <t>El nivel de desarrollo tecnológico de la organización, considerando el estado de la competencia es adecuado.</t>
  </si>
  <si>
    <t>El nivel de planeación y organización de los procesos es adecuado.</t>
  </si>
  <si>
    <t>CALIFICACIÓN POR ELEMENTO</t>
  </si>
  <si>
    <t xml:space="preserve">Cultura de la innovación </t>
  </si>
  <si>
    <t>Componente</t>
  </si>
  <si>
    <t>PUNTAJE
ASIGNADO</t>
  </si>
  <si>
    <t>Es claro para la organización las características que tienen cada uno de los segmentos de clientes que atiende</t>
  </si>
  <si>
    <t>El nivel de diversificación de los clientes es adecuado para las condiciones/expectativas de la organización</t>
  </si>
  <si>
    <t>La organización realiza un proceso de búsqueda de nuevos segmentos de mercado.</t>
  </si>
  <si>
    <t>La organización mantiene un programa para identificar  las necesidades y satisfactores de los clientes</t>
  </si>
  <si>
    <t>La organización identifica y diseña estrategias para encontrar clientes potenciales.</t>
  </si>
  <si>
    <t>El precio de nuestra oferta de valor es competitivo en el mercado lo que permite un flujo de ingresos constante</t>
  </si>
  <si>
    <t>La organización investiga e identifica los factores y/o atributos de su propuesta de valor.</t>
  </si>
  <si>
    <t>Es coherente la definición de atributos claves que tiene la empresa para satisfacer las exigencias del mercado.</t>
  </si>
  <si>
    <t>CINCO FUERZAS DE PORTER</t>
  </si>
  <si>
    <t>ANÁLISIS DE MEGATENDENCIAS</t>
  </si>
  <si>
    <t>NIVEL DE PLANEACIÓN ESTRATÉGICA DE LA EMPRESA.</t>
  </si>
  <si>
    <t>NIVEL DE PLANEACIÓN DE LA INNOVACIÓN EN LA EMPRESA</t>
  </si>
  <si>
    <t>PARTICIPACIÓN EN PROGRAMAS DE FORMACIÓN EN TEMAS DE INNOVACIÓN.</t>
  </si>
  <si>
    <t>EXISTENCIA EN LA ESTRUCTURA ORGANIZACIONAL DE UN  RESPONSABLE DE LA ACTIVIDAD INNOVADORA</t>
  </si>
  <si>
    <t>EXISTENCIA DE UNA RED DE  INSTITUCIONES QUE SOPORTEN LA INNOVACIÓN</t>
  </si>
  <si>
    <t xml:space="preserve">TOTAL INTERNO </t>
  </si>
  <si>
    <t>La organización ha definido un mensaje central para comunicar su oferta y ventajas a sus clientes</t>
  </si>
  <si>
    <t>Regulaciones especiales (A menor regulación requerida mayor amenaza)</t>
  </si>
  <si>
    <t>Nivel de inversion requerida (A menor inversión mayor amenaza)</t>
  </si>
  <si>
    <t>Posibilidades de elección de los clientes (A mayor posibilidad de elección mayor amenaza)</t>
  </si>
  <si>
    <t>Cantidad de proveedores (A menor cantidad mayor amenaza)</t>
  </si>
  <si>
    <t>Relevancia del precio entre proveedores (A menor relavancia mayor amenaza)</t>
  </si>
  <si>
    <t>Cantidad de competidores (A mayor cantidad mayor amenaza)</t>
  </si>
  <si>
    <t>Relavancia del precio en la decisión de compra (A mayor relevancia mayor amenaza)</t>
  </si>
  <si>
    <t>La organización cuenta con talento humano preparado y adecuado para atender los requerimientos y exigencias de los clientes</t>
  </si>
  <si>
    <t>La organización cuenta con talento humano operativo formado, eficiente y motivado.</t>
  </si>
  <si>
    <t>Las máquinas, equipos y sotware que realizan las funciones claves es el adecuado.</t>
  </si>
  <si>
    <t>La organización dispone de los recursos financieros necesarios para garantizar una operación eficiente y sostenible.</t>
  </si>
  <si>
    <t>La organización cuenta con mecanismos y escenarios que permiten la rápida toma de decisiones.</t>
  </si>
  <si>
    <t>La organización tiene identificado el grado de eficiencia en la ejecución de sus  actividades clave</t>
  </si>
  <si>
    <t>La organización reconoce el estado de sus actividades y procesos en función del estado de las condiciones de su competencia.</t>
  </si>
  <si>
    <t>La organización ha aoptado la cultura de identificar y acercar a actores externos pueden servir como socios estratégicos</t>
  </si>
  <si>
    <t>DINÁMICA Y EXPERIENCIA EN INNOVACIONES</t>
  </si>
  <si>
    <t>EXISTENCIA DE METODOLOGÍAS Y ACTIVIDADES DEDICADAS AL ESTÍMULO DE LA CREATIVIDAD E IDENTIFICACIÓN DE NUEVAS OPORTUNIDADES</t>
  </si>
  <si>
    <t>La organización realiza una gestión eficiente de sus activos</t>
  </si>
  <si>
    <t>La organización gestiona el desarrollo de sus proveedores y/o la búsqueda de nuevas fuentes de proveduría</t>
  </si>
  <si>
    <t>El principal elemento diferenciador con la competencia es el precio de los productos o servicios ofrecidos</t>
  </si>
  <si>
    <t>La organización tiene una fuerte dependencia hacia algunos proveedores o actores relevantes externos a la organización</t>
  </si>
  <si>
    <t>ANÁLISIS INTERNO</t>
  </si>
  <si>
    <t>ANÁLISIS         INTERNO</t>
  </si>
  <si>
    <t xml:space="preserve">Con el fin de iniciar el análisis de su empresa, los invitamos a reflexionar sobre la realidad de la misma encontrando AMENAZAS Y OPORTUNIDADES en cada uno de los cinco (5) CAMPOS externos que se han identificado como estratégicos, teniendo en cuenta lo propuesto por PORTER. </t>
  </si>
  <si>
    <t xml:space="preserve">Para calificar se debe colocar un UNO (1) en las columnas de AMENAZAS Y OPORTUNIDADES y solo en una de ellas. </t>
  </si>
  <si>
    <t>Dificultad para que un competidor salga de la industria (A mayor dificultad mayor amenaza)</t>
  </si>
  <si>
    <t xml:space="preserve">Grado de especificidad de los recursos técnicos y humanos (A menor especificidad de recursos mayor amenaza) </t>
  </si>
  <si>
    <t>Oferta de servicios semejantes (A mayor oferta mayor amenaza)</t>
  </si>
  <si>
    <t>Relevancia de la marca (del centro comercial) para la toma de decisión por parte del cliente (A menor relevancia mayor amenaza)</t>
  </si>
  <si>
    <t>Grado de diferenciación de los servicios (A menor diferenciación mayor amenaza)</t>
  </si>
  <si>
    <t>Nivel de concentración o agremiación de clientes (A mayor concentración máyor amenaza)</t>
  </si>
  <si>
    <r>
      <rPr>
        <b/>
        <sz val="14"/>
        <rFont val="Arial"/>
        <family val="2"/>
      </rPr>
      <t>1</t>
    </r>
    <r>
      <rPr>
        <b/>
        <sz val="10"/>
        <rFont val="Arial"/>
        <family val="2"/>
      </rPr>
      <t xml:space="preserve">
ENTRADA DE NUEVOS COMPETIDORES</t>
    </r>
  </si>
  <si>
    <r>
      <rPr>
        <b/>
        <sz val="14"/>
        <rFont val="Arial"/>
        <family val="2"/>
      </rPr>
      <t>2</t>
    </r>
    <r>
      <rPr>
        <b/>
        <sz val="10"/>
        <rFont val="Arial"/>
        <family val="2"/>
      </rPr>
      <t xml:space="preserve">
PODER DE NEGOCIACION DE LOS CLIENTES</t>
    </r>
  </si>
  <si>
    <r>
      <rPr>
        <b/>
        <sz val="14"/>
        <rFont val="Arial"/>
        <family val="2"/>
      </rPr>
      <t>3</t>
    </r>
    <r>
      <rPr>
        <b/>
        <sz val="10"/>
        <rFont val="Arial"/>
        <family val="2"/>
      </rPr>
      <t xml:space="preserve">
PODER DE NEGOCIACION DE LOS PROVEEDORES</t>
    </r>
  </si>
  <si>
    <t>Nivel de especialidad de los productos que adquiere (A mayor especificidad de sus productos mayor amenaza)</t>
  </si>
  <si>
    <t>Nivel de interés de la industria/sector  para los proveedores (A menor nivel de interés mayor amenaza)</t>
  </si>
  <si>
    <t>Facilidad para que un nuevo competidor entre a la industria/sector (A mayor facilidad mayor amenaza)</t>
  </si>
  <si>
    <r>
      <rPr>
        <b/>
        <sz val="14"/>
        <rFont val="Arial"/>
        <family val="2"/>
      </rPr>
      <t>4</t>
    </r>
    <r>
      <rPr>
        <b/>
        <sz val="10"/>
        <rFont val="Arial"/>
        <family val="2"/>
      </rPr>
      <t xml:space="preserve">
INTENSIDAD DE LA RIVALIDAD</t>
    </r>
  </si>
  <si>
    <t>Diferenciación de los servicios (A menor diferenciación mayor amenaza)</t>
  </si>
  <si>
    <t>Nivel de innovación en los servicios (A menor innovación mayor amenaza)</t>
  </si>
  <si>
    <t>Nivel de crecimiento de la industria/sector (A menor crecimiento mayor amenaza)</t>
  </si>
  <si>
    <t>Cantidad de los servicios sustitutos (A mayotr cantidad mayor amenaza)</t>
  </si>
  <si>
    <t>Atractividad de los servicios sustitutos (A mayotr atractividad mayor amenaza)</t>
  </si>
  <si>
    <t>Facilidad de acceder a los servicios sustitutos (A mayor accesibilidad mayor amenaza)</t>
  </si>
  <si>
    <t>Precio comparativo de los servicios sustitutos (A menor precio mayor amenaza)</t>
  </si>
  <si>
    <t>Influencia en la industria/sector de los movimientos o tendencias POLÍTICAS que se vislumbran en el futuro</t>
  </si>
  <si>
    <t>Influencia en la industria/sector de los movimientos o tendencias MACROECONÓMICOS que se vislumbran en el futuro?</t>
  </si>
  <si>
    <t>Influencia en la industria/sector de los movimientos o tendencias SOCIALES que se vislumbran en el futuro</t>
  </si>
  <si>
    <t>Influencia en la industria/sector de los movimientos o tendencias TECNOLÓGICOS que se vislumbran en el futuro</t>
  </si>
  <si>
    <t>Influencia en la industria/sector de los movimientos o tendencias AMBIENTALES que se vislumbran en el futuro</t>
  </si>
  <si>
    <t>¿POR QUÉ LO EVALÚA ASÍ?</t>
  </si>
  <si>
    <t>Influencia en la industria/sector de los REGULACIONES O NORMATIVAS que se podrían generar en el futuro?</t>
  </si>
  <si>
    <t xml:space="preserve">Con el fin de iniciar el análisis de su empresa, los invitamos a reflexionar sobre la realidad de la misma encontrando fortalezas y debilidades en cada uno de los diez (10) CAMPOS que se han identificado como estratégicos. </t>
  </si>
  <si>
    <t xml:space="preserve">Para calificar se debe colocar UNO (1) en las columnas de DEBILIDADES Y FORTALEZAS y solo en una de ellas. </t>
  </si>
  <si>
    <t>La propuesta de valor responde a las necesidades o expectativas de los clientes.</t>
  </si>
  <si>
    <t>Los servicios de la organización se diferencian de los existentes en el mercado</t>
  </si>
  <si>
    <t>La organización hace mejoramiento permanente de sus actuales servicios</t>
  </si>
  <si>
    <t>La marca es un activo de gran valor para los clientes</t>
  </si>
  <si>
    <t>CANALES DE COMUNICACIÓN Y PROMOCIÓN</t>
  </si>
  <si>
    <t>La organización evalúa la efectividad de los canales de comuniación</t>
  </si>
  <si>
    <t>La organización tiene un sistema para recolectar la percepción de su canal de comunicación sobre la propuesta de valor</t>
  </si>
  <si>
    <t>La organización hace un seguimiento para determinar cuáles son los canales de comuniación funcionan mejor</t>
  </si>
  <si>
    <t>La organización tiene canales de comunicación y promoción coherentes con sus necesidades.</t>
  </si>
  <si>
    <t>La organización ha identificado y promovido recientemente otros canales de comunicación .</t>
  </si>
  <si>
    <t>La organización tiene identificado sus servicios más estratégicos en cuanto a la generación de ingresos.</t>
  </si>
  <si>
    <t>La organización entiende y gestiona las economías de escala que aplican a su industria/sector</t>
  </si>
  <si>
    <t>La alternativas de generación de ingresos son adecuadas a los intereses/expectativas de la organización</t>
  </si>
  <si>
    <t>Las actividades clave se desarrollan de acuerdo a los mejores estándares de calidad</t>
  </si>
  <si>
    <t>La organización evalúa cuales actividades de todas las que realiza se podrían tercerizar en atención a sus objetivos estratégicos</t>
  </si>
  <si>
    <t>La organización tiene identificados los costos reales en la prestación del servicio</t>
  </si>
  <si>
    <t>La organización hace referenciamiento y tiene conocimiento de la estructura de costos de los principales competidores</t>
  </si>
  <si>
    <t>La relación (costos/ingresos totales) es favorable a la organización</t>
  </si>
  <si>
    <t>¿POR QUÉ LA EVALÚA ASÍ?</t>
  </si>
  <si>
    <t>estamos teniendo en cuenta todas las posiblidades para generar valor a proveedores y clientes.</t>
  </si>
  <si>
    <t>estamos intentando mejorar el tipo de experiencia turistica, pero el tipo de turismo que recibimos a la fecha es de un bajo nivel adquisitivo, sin embargo podemo trabjar con ellos y seguiremos trabajando buscando atraer un mejor pulbico.</t>
  </si>
  <si>
    <t>estamos concientes de como esta el mercado local y lo que busca, creando nuevas ofertas para satisfacer esas necesitades.</t>
  </si>
  <si>
    <t>tomamos cosas que se manejan en el mercado y fomentamos otras nuevas que tienen componentes de cultura, gastronomia, tradicion y otros.</t>
  </si>
  <si>
    <t>estamos trabajando en el mejoramiento, podremos tener un mejor control con la creacion de la plataforma que nos encontramos desarrollando.</t>
  </si>
  <si>
    <t>nuestra marca esta completamente conectada con nuestro destino.</t>
  </si>
  <si>
    <t>nuestra plataforma muestra la diferencia que tenemos en productos y servicios.</t>
  </si>
  <si>
    <t>manejamos productos con mismo precio o superior, pero que a su vez ofrecen una mejor experiencia de servicio, nuestra estrategia es mejorar la experiencia antes que bajar el precio.</t>
  </si>
  <si>
    <t>la forma como esta desarrolada la plataforma, permite que todos los clientes sin importar su capacidad economica, vean la oferta, pero ellos eligen si desean o no pagar por los productos.</t>
  </si>
  <si>
    <t>conocemos los clientes, pero tenemos una nueva categoria de alto nivel que esta llegando y apenas estamos descubriendo el tipo de productos que mas les interesa.</t>
  </si>
  <si>
    <t>hay una diversificacion de clientes y la mayoria de estos puede ser un potencial comprador.</t>
  </si>
  <si>
    <t>con la nueva plataforma estamos tratando de encontrar nuevos segmentos de mercado</t>
  </si>
  <si>
    <t>tratamos de informarnos sobre la necesidades y recibir retroalimentacion de clientes satisfechos o insatisfechos.</t>
  </si>
  <si>
    <t>Contamos con tecnologia de punta y nuevas estrategias para llegar a nuevos y potenciales clientes.</t>
  </si>
  <si>
    <t>Contamos con un equipo de marketing muy profesional que nos ha dado buenos resultados para dar a conocer los productos, y continuamos desarrollando nuevas alternativas.</t>
  </si>
  <si>
    <t>estamos evaluando y probando nuevas oportunidades de comunicación, pero el factor economico nos a limitado en los ultimos meses.</t>
  </si>
  <si>
    <t>contamos con un nuevo desarrollo para evaluar y recolectar informacion.</t>
  </si>
  <si>
    <t>nuestra plataforma nos entrega informes detallados</t>
  </si>
  <si>
    <t>tenemos y estamos mejorandolos</t>
  </si>
  <si>
    <t>si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</si>
</sst>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(* #,##0.0_);_(* \(#,##0.0\);_(* &quot;-&quot;??_);_(@_)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"/>
    <numFmt numFmtId="201" formatCode="0.0000"/>
    <numFmt numFmtId="202" formatCode="_(* #.##00_);_(* \(#.##00\);_(* &quot;-&quot;??_);_(@_)"/>
    <numFmt numFmtId="203" formatCode="#,#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9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b/>
      <sz val="24"/>
      <color indexed="18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18"/>
      <name val="Calibri"/>
      <family val="2"/>
    </font>
    <font>
      <b/>
      <sz val="36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theme="3"/>
      <name val="Calibri"/>
      <family val="2"/>
    </font>
    <font>
      <b/>
      <sz val="9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3" tint="-0.24997000396251678"/>
      <name val="Calibri"/>
      <family val="2"/>
    </font>
    <font>
      <b/>
      <sz val="36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24"/>
      <color theme="3" tint="-0.24997000396251678"/>
      <name val="Calibri"/>
      <family val="2"/>
    </font>
    <font>
      <b/>
      <sz val="18"/>
      <color theme="3" tint="-0.24997000396251678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80" fillId="0" borderId="10" xfId="0" applyFont="1" applyFill="1" applyBorder="1" applyAlignment="1" applyProtection="1">
      <alignment horizontal="left" vertical="center" wrapText="1"/>
      <protection locked="0"/>
    </xf>
    <xf numFmtId="0" fontId="81" fillId="0" borderId="0" xfId="0" applyNumberFormat="1" applyFont="1" applyAlignment="1">
      <alignment horizontal="justify" vertical="top" wrapText="1"/>
    </xf>
    <xf numFmtId="0" fontId="82" fillId="1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/>
    </xf>
    <xf numFmtId="0" fontId="81" fillId="0" borderId="0" xfId="0" applyFont="1" applyAlignment="1">
      <alignment/>
    </xf>
    <xf numFmtId="1" fontId="0" fillId="0" borderId="0" xfId="0" applyNumberFormat="1" applyAlignment="1">
      <alignment/>
    </xf>
    <xf numFmtId="0" fontId="83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0" fillId="33" borderId="14" xfId="0" applyFont="1" applyFill="1" applyBorder="1" applyAlignment="1">
      <alignment wrapText="1"/>
    </xf>
    <xf numFmtId="0" fontId="80" fillId="33" borderId="15" xfId="0" applyFont="1" applyFill="1" applyBorder="1" applyAlignment="1">
      <alignment wrapText="1"/>
    </xf>
    <xf numFmtId="2" fontId="80" fillId="33" borderId="0" xfId="0" applyNumberFormat="1" applyFont="1" applyFill="1" applyAlignment="1">
      <alignment/>
    </xf>
    <xf numFmtId="0" fontId="80" fillId="33" borderId="16" xfId="0" applyFont="1" applyFill="1" applyBorder="1" applyAlignment="1">
      <alignment wrapText="1"/>
    </xf>
    <xf numFmtId="0" fontId="80" fillId="33" borderId="17" xfId="0" applyFont="1" applyFill="1" applyBorder="1" applyAlignment="1">
      <alignment wrapText="1"/>
    </xf>
    <xf numFmtId="0" fontId="80" fillId="33" borderId="18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/>
    </xf>
    <xf numFmtId="0" fontId="84" fillId="34" borderId="19" xfId="0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center" vertical="center"/>
    </xf>
    <xf numFmtId="2" fontId="36" fillId="33" borderId="0" xfId="0" applyNumberFormat="1" applyFont="1" applyFill="1" applyAlignment="1">
      <alignment/>
    </xf>
    <xf numFmtId="0" fontId="0" fillId="0" borderId="0" xfId="0" applyAlignment="1" applyProtection="1">
      <alignment vertical="center"/>
      <protection/>
    </xf>
    <xf numFmtId="1" fontId="85" fillId="0" borderId="0" xfId="0" applyNumberFormat="1" applyFont="1" applyAlignment="1" applyProtection="1">
      <alignment vertical="center"/>
      <protection/>
    </xf>
    <xf numFmtId="200" fontId="61" fillId="0" borderId="0" xfId="0" applyNumberFormat="1" applyFont="1" applyAlignment="1" applyProtection="1">
      <alignment vertical="center"/>
      <protection/>
    </xf>
    <xf numFmtId="200" fontId="74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vertical="center"/>
      <protection/>
    </xf>
    <xf numFmtId="0" fontId="89" fillId="35" borderId="21" xfId="0" applyFont="1" applyFill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vertical="center"/>
      <protection/>
    </xf>
    <xf numFmtId="0" fontId="82" fillId="33" borderId="22" xfId="0" applyFont="1" applyFill="1" applyBorder="1" applyAlignment="1">
      <alignment horizontal="justify" vertical="center" wrapText="1"/>
    </xf>
    <xf numFmtId="0" fontId="82" fillId="33" borderId="11" xfId="0" applyFont="1" applyFill="1" applyBorder="1" applyAlignment="1">
      <alignment horizontal="justify" vertical="center" wrapText="1"/>
    </xf>
    <xf numFmtId="0" fontId="36" fillId="33" borderId="22" xfId="0" applyFont="1" applyFill="1" applyBorder="1" applyAlignment="1">
      <alignment horizontal="justify" vertical="center" wrapText="1"/>
    </xf>
    <xf numFmtId="0" fontId="36" fillId="33" borderId="11" xfId="0" applyFont="1" applyFill="1" applyBorder="1" applyAlignment="1">
      <alignment horizontal="justify" vertical="center" wrapText="1"/>
    </xf>
    <xf numFmtId="0" fontId="36" fillId="33" borderId="23" xfId="0" applyFont="1" applyFill="1" applyBorder="1" applyAlignment="1">
      <alignment horizontal="justify" vertical="center" wrapText="1"/>
    </xf>
    <xf numFmtId="0" fontId="36" fillId="33" borderId="24" xfId="0" applyFont="1" applyFill="1" applyBorder="1" applyAlignment="1">
      <alignment horizontal="justify" vertical="center" wrapText="1"/>
    </xf>
    <xf numFmtId="0" fontId="36" fillId="33" borderId="25" xfId="0" applyFont="1" applyFill="1" applyBorder="1" applyAlignment="1">
      <alignment horizontal="justify" vertical="center" wrapText="1"/>
    </xf>
    <xf numFmtId="0" fontId="36" fillId="33" borderId="26" xfId="0" applyFont="1" applyFill="1" applyBorder="1" applyAlignment="1">
      <alignment vertical="center" wrapText="1"/>
    </xf>
    <xf numFmtId="0" fontId="36" fillId="33" borderId="26" xfId="0" applyFont="1" applyFill="1" applyBorder="1" applyAlignment="1">
      <alignment horizontal="justify" vertical="center" wrapText="1"/>
    </xf>
    <xf numFmtId="195" fontId="36" fillId="33" borderId="22" xfId="0" applyNumberFormat="1" applyFont="1" applyFill="1" applyBorder="1" applyAlignment="1">
      <alignment horizontal="justify" vertical="center" wrapText="1"/>
    </xf>
    <xf numFmtId="195" fontId="36" fillId="33" borderId="11" xfId="0" applyNumberFormat="1" applyFont="1" applyFill="1" applyBorder="1" applyAlignment="1">
      <alignment horizontal="justify" vertical="center" wrapText="1"/>
    </xf>
    <xf numFmtId="0" fontId="43" fillId="33" borderId="27" xfId="0" applyFont="1" applyFill="1" applyBorder="1" applyAlignment="1" applyProtection="1">
      <alignment horizontal="center" vertical="center"/>
      <protection/>
    </xf>
    <xf numFmtId="200" fontId="43" fillId="33" borderId="0" xfId="0" applyNumberFormat="1" applyFont="1" applyFill="1" applyAlignment="1" applyProtection="1">
      <alignment vertical="center"/>
      <protection/>
    </xf>
    <xf numFmtId="2" fontId="43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43" fillId="33" borderId="28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 wrapText="1"/>
      <protection locked="0"/>
    </xf>
    <xf numFmtId="200" fontId="74" fillId="33" borderId="0" xfId="0" applyNumberFormat="1" applyFont="1" applyFill="1" applyAlignment="1" applyProtection="1">
      <alignment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2" fontId="43" fillId="33" borderId="22" xfId="0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Alignment="1">
      <alignment horizontal="center" vertical="center"/>
    </xf>
    <xf numFmtId="0" fontId="92" fillId="0" borderId="0" xfId="0" applyNumberFormat="1" applyFont="1" applyAlignment="1">
      <alignment horizontal="justify" vertical="center" wrapText="1"/>
    </xf>
    <xf numFmtId="1" fontId="93" fillId="0" borderId="0" xfId="0" applyNumberFormat="1" applyFont="1" applyAlignment="1">
      <alignment horizontal="center" vertical="center"/>
    </xf>
    <xf numFmtId="1" fontId="93" fillId="0" borderId="0" xfId="0" applyNumberFormat="1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94" fillId="35" borderId="29" xfId="0" applyFont="1" applyFill="1" applyBorder="1" applyAlignment="1">
      <alignment horizontal="center" vertical="center"/>
    </xf>
    <xf numFmtId="0" fontId="94" fillId="35" borderId="21" xfId="0" applyFont="1" applyFill="1" applyBorder="1" applyAlignment="1">
      <alignment horizontal="center" vertical="center"/>
    </xf>
    <xf numFmtId="0" fontId="94" fillId="35" borderId="30" xfId="0" applyFont="1" applyFill="1" applyBorder="1" applyAlignment="1">
      <alignment horizontal="center" vertical="center"/>
    </xf>
    <xf numFmtId="0" fontId="82" fillId="33" borderId="31" xfId="0" applyFont="1" applyFill="1" applyBorder="1" applyAlignment="1">
      <alignment horizontal="justify" vertical="center" wrapText="1"/>
    </xf>
    <xf numFmtId="0" fontId="82" fillId="33" borderId="32" xfId="0" applyFont="1" applyFill="1" applyBorder="1" applyAlignment="1">
      <alignment horizontal="justify" vertical="center" wrapText="1"/>
    </xf>
    <xf numFmtId="0" fontId="36" fillId="33" borderId="31" xfId="0" applyFont="1" applyFill="1" applyBorder="1" applyAlignment="1">
      <alignment horizontal="justify" vertical="center" wrapText="1"/>
    </xf>
    <xf numFmtId="0" fontId="36" fillId="33" borderId="32" xfId="0" applyFont="1" applyFill="1" applyBorder="1" applyAlignment="1">
      <alignment horizontal="justify" vertical="center" wrapText="1"/>
    </xf>
    <xf numFmtId="0" fontId="95" fillId="0" borderId="25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5" fillId="33" borderId="24" xfId="0" applyFont="1" applyFill="1" applyBorder="1" applyAlignment="1">
      <alignment horizontal="center" vertical="center"/>
    </xf>
    <xf numFmtId="0" fontId="95" fillId="33" borderId="25" xfId="0" applyFont="1" applyFill="1" applyBorder="1" applyAlignment="1">
      <alignment horizontal="center" vertical="center"/>
    </xf>
    <xf numFmtId="1" fontId="49" fillId="36" borderId="14" xfId="0" applyNumberFormat="1" applyFont="1" applyFill="1" applyBorder="1" applyAlignment="1" applyProtection="1">
      <alignment horizontal="center" vertical="center"/>
      <protection/>
    </xf>
    <xf numFmtId="0" fontId="50" fillId="33" borderId="33" xfId="0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50" fillId="33" borderId="33" xfId="0" applyFont="1" applyFill="1" applyBorder="1" applyAlignment="1">
      <alignment/>
    </xf>
    <xf numFmtId="0" fontId="50" fillId="33" borderId="33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2" fontId="50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50" fillId="33" borderId="27" xfId="0" applyFont="1" applyFill="1" applyBorder="1" applyAlignment="1">
      <alignment/>
    </xf>
    <xf numFmtId="0" fontId="50" fillId="33" borderId="34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1" fontId="43" fillId="33" borderId="0" xfId="0" applyNumberFormat="1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/>
    </xf>
    <xf numFmtId="0" fontId="81" fillId="0" borderId="0" xfId="0" applyNumberFormat="1" applyFont="1" applyAlignment="1" applyProtection="1">
      <alignment horizontal="justify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2" fontId="43" fillId="33" borderId="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2" fontId="36" fillId="33" borderId="14" xfId="0" applyNumberFormat="1" applyFont="1" applyFill="1" applyBorder="1" applyAlignment="1">
      <alignment horizontal="center" vertical="center"/>
    </xf>
    <xf numFmtId="2" fontId="36" fillId="33" borderId="14" xfId="0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51" fillId="34" borderId="28" xfId="0" applyFont="1" applyFill="1" applyBorder="1" applyAlignment="1">
      <alignment horizontal="center" vertical="center"/>
    </xf>
    <xf numFmtId="2" fontId="36" fillId="33" borderId="18" xfId="0" applyNumberFormat="1" applyFont="1" applyFill="1" applyBorder="1" applyAlignment="1">
      <alignment horizontal="center" vertical="center"/>
    </xf>
    <xf numFmtId="2" fontId="36" fillId="33" borderId="35" xfId="0" applyNumberFormat="1" applyFont="1" applyFill="1" applyBorder="1" applyAlignment="1">
      <alignment horizontal="center" vertical="center"/>
    </xf>
    <xf numFmtId="2" fontId="36" fillId="33" borderId="36" xfId="0" applyNumberFormat="1" applyFont="1" applyFill="1" applyBorder="1" applyAlignment="1">
      <alignment horizontal="center" vertical="center"/>
    </xf>
    <xf numFmtId="2" fontId="36" fillId="33" borderId="37" xfId="0" applyNumberFormat="1" applyFont="1" applyFill="1" applyBorder="1" applyAlignment="1">
      <alignment horizontal="center" vertical="center"/>
    </xf>
    <xf numFmtId="2" fontId="36" fillId="33" borderId="11" xfId="0" applyNumberFormat="1" applyFont="1" applyFill="1" applyBorder="1" applyAlignment="1">
      <alignment horizontal="center" vertical="center"/>
    </xf>
    <xf numFmtId="0" fontId="80" fillId="0" borderId="22" xfId="0" applyFont="1" applyBorder="1" applyAlignment="1">
      <alignment wrapText="1"/>
    </xf>
    <xf numFmtId="0" fontId="80" fillId="0" borderId="38" xfId="0" applyFont="1" applyBorder="1" applyAlignment="1">
      <alignment wrapText="1"/>
    </xf>
    <xf numFmtId="0" fontId="80" fillId="33" borderId="21" xfId="0" applyFont="1" applyFill="1" applyBorder="1" applyAlignment="1">
      <alignment wrapText="1"/>
    </xf>
    <xf numFmtId="2" fontId="36" fillId="33" borderId="21" xfId="0" applyNumberFormat="1" applyFont="1" applyFill="1" applyBorder="1" applyAlignment="1">
      <alignment horizontal="center"/>
    </xf>
    <xf numFmtId="0" fontId="80" fillId="33" borderId="31" xfId="0" applyFont="1" applyFill="1" applyBorder="1" applyAlignment="1">
      <alignment wrapText="1"/>
    </xf>
    <xf numFmtId="2" fontId="36" fillId="33" borderId="22" xfId="0" applyNumberFormat="1" applyFont="1" applyFill="1" applyBorder="1" applyAlignment="1">
      <alignment horizontal="center"/>
    </xf>
    <xf numFmtId="0" fontId="36" fillId="33" borderId="14" xfId="0" applyFont="1" applyFill="1" applyBorder="1" applyAlignment="1">
      <alignment horizontal="justify" vertical="center" wrapText="1"/>
    </xf>
    <xf numFmtId="9" fontId="95" fillId="36" borderId="25" xfId="55" applyFont="1" applyFill="1" applyBorder="1" applyAlignment="1">
      <alignment horizontal="center" vertical="center"/>
    </xf>
    <xf numFmtId="9" fontId="43" fillId="33" borderId="20" xfId="55" applyFont="1" applyFill="1" applyBorder="1" applyAlignment="1" applyProtection="1">
      <alignment horizontal="center" vertical="center"/>
      <protection/>
    </xf>
    <xf numFmtId="9" fontId="43" fillId="33" borderId="39" xfId="55" applyFont="1" applyFill="1" applyBorder="1" applyAlignment="1" applyProtection="1">
      <alignment horizontal="center" vertical="center"/>
      <protection/>
    </xf>
    <xf numFmtId="9" fontId="3" fillId="33" borderId="40" xfId="55" applyFont="1" applyFill="1" applyBorder="1" applyAlignment="1">
      <alignment horizontal="center" vertical="center"/>
    </xf>
    <xf numFmtId="2" fontId="43" fillId="33" borderId="14" xfId="0" applyNumberFormat="1" applyFont="1" applyFill="1" applyBorder="1" applyAlignment="1">
      <alignment horizontal="center" vertical="center"/>
    </xf>
    <xf numFmtId="2" fontId="93" fillId="0" borderId="14" xfId="0" applyNumberFormat="1" applyFont="1" applyBorder="1" applyAlignment="1">
      <alignment horizontal="center" vertical="center"/>
    </xf>
    <xf numFmtId="9" fontId="3" fillId="33" borderId="20" xfId="55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center" vertical="center"/>
    </xf>
    <xf numFmtId="0" fontId="91" fillId="37" borderId="0" xfId="0" applyFont="1" applyFill="1" applyAlignment="1">
      <alignment horizontal="center" vertical="center"/>
    </xf>
    <xf numFmtId="0" fontId="61" fillId="37" borderId="0" xfId="0" applyFont="1" applyFill="1" applyAlignment="1">
      <alignment/>
    </xf>
    <xf numFmtId="1" fontId="93" fillId="37" borderId="0" xfId="0" applyNumberFormat="1" applyFont="1" applyFill="1" applyAlignment="1">
      <alignment horizontal="center" vertical="center"/>
    </xf>
    <xf numFmtId="0" fontId="97" fillId="35" borderId="41" xfId="0" applyFont="1" applyFill="1" applyBorder="1" applyAlignment="1">
      <alignment horizontal="center" vertical="center" wrapText="1"/>
    </xf>
    <xf numFmtId="0" fontId="97" fillId="35" borderId="42" xfId="0" applyFont="1" applyFill="1" applyBorder="1" applyAlignment="1">
      <alignment horizontal="center" vertical="center" wrapText="1"/>
    </xf>
    <xf numFmtId="0" fontId="97" fillId="35" borderId="43" xfId="0" applyFont="1" applyFill="1" applyBorder="1" applyAlignment="1">
      <alignment horizontal="center" vertical="center" wrapText="1"/>
    </xf>
    <xf numFmtId="0" fontId="98" fillId="35" borderId="44" xfId="0" applyFont="1" applyFill="1" applyBorder="1" applyAlignment="1">
      <alignment horizontal="center" vertical="center" wrapText="1"/>
    </xf>
    <xf numFmtId="0" fontId="98" fillId="35" borderId="45" xfId="0" applyFont="1" applyFill="1" applyBorder="1" applyAlignment="1">
      <alignment horizontal="center" vertical="center" wrapText="1"/>
    </xf>
    <xf numFmtId="0" fontId="98" fillId="35" borderId="30" xfId="0" applyFont="1" applyFill="1" applyBorder="1" applyAlignment="1">
      <alignment horizontal="center" vertical="center" wrapText="1"/>
    </xf>
    <xf numFmtId="0" fontId="94" fillId="35" borderId="46" xfId="0" applyFont="1" applyFill="1" applyBorder="1" applyAlignment="1">
      <alignment horizontal="center" vertical="center"/>
    </xf>
    <xf numFmtId="0" fontId="94" fillId="35" borderId="41" xfId="0" applyFont="1" applyFill="1" applyBorder="1" applyAlignment="1">
      <alignment horizontal="center" vertical="center"/>
    </xf>
    <xf numFmtId="0" fontId="94" fillId="35" borderId="44" xfId="0" applyFont="1" applyFill="1" applyBorder="1" applyAlignment="1">
      <alignment horizontal="center" vertical="center"/>
    </xf>
    <xf numFmtId="0" fontId="81" fillId="0" borderId="0" xfId="0" applyNumberFormat="1" applyFont="1" applyAlignment="1">
      <alignment horizontal="justify" vertical="top" wrapText="1"/>
    </xf>
    <xf numFmtId="0" fontId="99" fillId="0" borderId="0" xfId="0" applyFont="1" applyAlignment="1">
      <alignment horizont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2" fontId="100" fillId="38" borderId="20" xfId="0" applyNumberFormat="1" applyFont="1" applyFill="1" applyBorder="1" applyAlignment="1">
      <alignment horizontal="center" vertical="center"/>
    </xf>
    <xf numFmtId="0" fontId="100" fillId="38" borderId="20" xfId="0" applyFont="1" applyFill="1" applyBorder="1" applyAlignment="1">
      <alignment horizontal="center" vertical="center"/>
    </xf>
    <xf numFmtId="0" fontId="100" fillId="38" borderId="28" xfId="0" applyFont="1" applyFill="1" applyBorder="1" applyAlignment="1">
      <alignment horizontal="center" vertical="center"/>
    </xf>
    <xf numFmtId="0" fontId="0" fillId="0" borderId="0" xfId="0" applyNumberFormat="1" applyAlignment="1">
      <alignment horizontal="justify" vertical="top" wrapText="1"/>
    </xf>
    <xf numFmtId="2" fontId="43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01" fillId="35" borderId="46" xfId="0" applyFont="1" applyFill="1" applyBorder="1" applyAlignment="1">
      <alignment horizontal="center" vertical="center" wrapText="1"/>
    </xf>
    <xf numFmtId="0" fontId="101" fillId="35" borderId="47" xfId="0" applyFont="1" applyFill="1" applyBorder="1" applyAlignment="1">
      <alignment horizontal="center" vertical="center" wrapText="1"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41" xfId="0" applyFont="1" applyFill="1" applyBorder="1" applyAlignment="1">
      <alignment horizontal="center" vertical="center" wrapText="1"/>
    </xf>
    <xf numFmtId="0" fontId="101" fillId="35" borderId="16" xfId="0" applyFont="1" applyFill="1" applyBorder="1" applyAlignment="1">
      <alignment horizontal="center" vertical="center" wrapText="1"/>
    </xf>
    <xf numFmtId="0" fontId="101" fillId="35" borderId="17" xfId="0" applyFont="1" applyFill="1" applyBorder="1" applyAlignment="1">
      <alignment horizontal="center" vertical="center" wrapText="1"/>
    </xf>
    <xf numFmtId="0" fontId="94" fillId="35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01" fillId="39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01" fillId="35" borderId="54" xfId="0" applyFont="1" applyFill="1" applyBorder="1" applyAlignment="1">
      <alignment horizontal="center" vertical="center" wrapText="1"/>
    </xf>
    <xf numFmtId="0" fontId="101" fillId="35" borderId="55" xfId="0" applyFont="1" applyFill="1" applyBorder="1" applyAlignment="1">
      <alignment horizontal="center" vertical="center" wrapText="1"/>
    </xf>
    <xf numFmtId="0" fontId="101" fillId="35" borderId="14" xfId="0" applyFont="1" applyFill="1" applyBorder="1" applyAlignment="1">
      <alignment horizontal="center" vertical="center" wrapText="1"/>
    </xf>
    <xf numFmtId="0" fontId="101" fillId="35" borderId="21" xfId="0" applyFont="1" applyFill="1" applyBorder="1" applyAlignment="1">
      <alignment horizontal="center" vertical="center" wrapText="1"/>
    </xf>
    <xf numFmtId="0" fontId="94" fillId="35" borderId="55" xfId="0" applyFont="1" applyFill="1" applyBorder="1" applyAlignment="1">
      <alignment horizontal="center" vertical="center"/>
    </xf>
    <xf numFmtId="0" fontId="97" fillId="35" borderId="55" xfId="0" applyFont="1" applyFill="1" applyBorder="1" applyAlignment="1">
      <alignment horizontal="center" vertical="center" wrapText="1"/>
    </xf>
    <xf numFmtId="0" fontId="97" fillId="35" borderId="14" xfId="0" applyFont="1" applyFill="1" applyBorder="1" applyAlignment="1">
      <alignment horizontal="center" vertical="center" wrapText="1"/>
    </xf>
    <xf numFmtId="0" fontId="97" fillId="35" borderId="21" xfId="0" applyFont="1" applyFill="1" applyBorder="1" applyAlignment="1">
      <alignment horizontal="center" vertical="center" wrapText="1"/>
    </xf>
    <xf numFmtId="0" fontId="64" fillId="35" borderId="56" xfId="0" applyFont="1" applyFill="1" applyBorder="1" applyAlignment="1">
      <alignment horizontal="center" vertical="center" wrapText="1"/>
    </xf>
    <xf numFmtId="0" fontId="64" fillId="35" borderId="45" xfId="0" applyFont="1" applyFill="1" applyBorder="1" applyAlignment="1">
      <alignment horizontal="center" vertical="center" wrapText="1"/>
    </xf>
    <xf numFmtId="0" fontId="64" fillId="35" borderId="30" xfId="0" applyFont="1" applyFill="1" applyBorder="1" applyAlignment="1">
      <alignment horizontal="center" vertical="center" wrapText="1"/>
    </xf>
    <xf numFmtId="0" fontId="94" fillId="35" borderId="14" xfId="0" applyFont="1" applyFill="1" applyBorder="1" applyAlignment="1">
      <alignment horizontal="center" vertical="center"/>
    </xf>
    <xf numFmtId="0" fontId="102" fillId="35" borderId="44" xfId="0" applyFont="1" applyFill="1" applyBorder="1" applyAlignment="1">
      <alignment horizontal="center" vertical="center" wrapText="1"/>
    </xf>
    <xf numFmtId="0" fontId="102" fillId="35" borderId="45" xfId="0" applyFont="1" applyFill="1" applyBorder="1" applyAlignment="1">
      <alignment horizontal="center" vertical="center" wrapText="1"/>
    </xf>
    <xf numFmtId="0" fontId="102" fillId="35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02" fillId="35" borderId="56" xfId="0" applyFont="1" applyFill="1" applyBorder="1" applyAlignment="1">
      <alignment horizontal="center" vertical="center" wrapText="1"/>
    </xf>
    <xf numFmtId="0" fontId="103" fillId="25" borderId="31" xfId="0" applyFont="1" applyFill="1" applyBorder="1" applyAlignment="1">
      <alignment horizontal="center" vertical="center"/>
    </xf>
    <xf numFmtId="0" fontId="103" fillId="25" borderId="57" xfId="0" applyFont="1" applyFill="1" applyBorder="1" applyAlignment="1">
      <alignment horizontal="center" vertical="center"/>
    </xf>
    <xf numFmtId="0" fontId="103" fillId="25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 applyProtection="1">
      <alignment horizontal="center" vertical="center" wrapText="1"/>
      <protection/>
    </xf>
    <xf numFmtId="0" fontId="43" fillId="33" borderId="58" xfId="0" applyFont="1" applyFill="1" applyBorder="1" applyAlignment="1" applyProtection="1">
      <alignment horizontal="center" vertical="center" wrapText="1"/>
      <protection/>
    </xf>
    <xf numFmtId="0" fontId="43" fillId="33" borderId="31" xfId="0" applyFont="1" applyFill="1" applyBorder="1" applyAlignment="1" applyProtection="1">
      <alignment horizontal="center" vertical="center" wrapText="1"/>
      <protection/>
    </xf>
    <xf numFmtId="0" fontId="43" fillId="33" borderId="59" xfId="0" applyFont="1" applyFill="1" applyBorder="1" applyAlignment="1" applyProtection="1">
      <alignment horizontal="center" vertical="center" wrapText="1"/>
      <protection/>
    </xf>
    <xf numFmtId="0" fontId="64" fillId="35" borderId="41" xfId="0" applyFont="1" applyFill="1" applyBorder="1" applyAlignment="1" applyProtection="1">
      <alignment horizontal="center" vertical="center" wrapText="1"/>
      <protection/>
    </xf>
    <xf numFmtId="0" fontId="64" fillId="35" borderId="14" xfId="0" applyFont="1" applyFill="1" applyBorder="1" applyAlignment="1" applyProtection="1">
      <alignment horizontal="center" vertical="center" wrapText="1"/>
      <protection/>
    </xf>
    <xf numFmtId="0" fontId="50" fillId="33" borderId="60" xfId="0" applyFont="1" applyFill="1" applyBorder="1" applyAlignment="1" applyProtection="1">
      <alignment horizontal="center" vertical="center" wrapText="1"/>
      <protection/>
    </xf>
    <xf numFmtId="0" fontId="50" fillId="33" borderId="52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justify" vertical="center" wrapText="1"/>
      <protection/>
    </xf>
    <xf numFmtId="0" fontId="81" fillId="0" borderId="0" xfId="0" applyNumberFormat="1" applyFont="1" applyAlignment="1" applyProtection="1">
      <alignment horizontal="justify" vertical="center" wrapText="1"/>
      <protection/>
    </xf>
    <xf numFmtId="0" fontId="64" fillId="35" borderId="46" xfId="0" applyFont="1" applyFill="1" applyBorder="1" applyAlignment="1" applyProtection="1">
      <alignment horizontal="center" vertical="center" wrapText="1"/>
      <protection/>
    </xf>
    <xf numFmtId="0" fontId="64" fillId="35" borderId="47" xfId="0" applyFont="1" applyFill="1" applyBorder="1" applyAlignment="1" applyProtection="1">
      <alignment horizontal="center" vertical="center" wrapText="1"/>
      <protection/>
    </xf>
    <xf numFmtId="0" fontId="64" fillId="35" borderId="29" xfId="0" applyFont="1" applyFill="1" applyBorder="1" applyAlignment="1" applyProtection="1">
      <alignment horizontal="center" vertical="center" wrapText="1"/>
      <protection/>
    </xf>
    <xf numFmtId="0" fontId="64" fillId="35" borderId="21" xfId="0" applyFont="1" applyFill="1" applyBorder="1" applyAlignment="1" applyProtection="1">
      <alignment horizontal="center" vertical="center" wrapText="1"/>
      <protection/>
    </xf>
    <xf numFmtId="0" fontId="89" fillId="35" borderId="41" xfId="0" applyFont="1" applyFill="1" applyBorder="1" applyAlignment="1" applyProtection="1">
      <alignment horizontal="center" vertical="center"/>
      <protection/>
    </xf>
    <xf numFmtId="0" fontId="50" fillId="33" borderId="47" xfId="0" applyFont="1" applyFill="1" applyBorder="1" applyAlignment="1" applyProtection="1">
      <alignment horizontal="center" vertical="center" wrapText="1"/>
      <protection/>
    </xf>
    <xf numFmtId="0" fontId="104" fillId="0" borderId="19" xfId="0" applyFont="1" applyBorder="1" applyAlignment="1" applyProtection="1">
      <alignment horizontal="center" vertical="center"/>
      <protection/>
    </xf>
    <xf numFmtId="0" fontId="104" fillId="0" borderId="20" xfId="0" applyFont="1" applyBorder="1" applyAlignment="1" applyProtection="1">
      <alignment horizontal="center" vertical="center"/>
      <protection/>
    </xf>
    <xf numFmtId="2" fontId="100" fillId="38" borderId="20" xfId="0" applyNumberFormat="1" applyFont="1" applyFill="1" applyBorder="1" applyAlignment="1" applyProtection="1">
      <alignment horizontal="center" vertical="center"/>
      <protection/>
    </xf>
    <xf numFmtId="0" fontId="100" fillId="38" borderId="20" xfId="0" applyFont="1" applyFill="1" applyBorder="1" applyAlignment="1" applyProtection="1">
      <alignment horizontal="center" vertical="center"/>
      <protection/>
    </xf>
    <xf numFmtId="0" fontId="100" fillId="38" borderId="28" xfId="0" applyFont="1" applyFill="1" applyBorder="1" applyAlignment="1" applyProtection="1">
      <alignment horizontal="center" vertical="center"/>
      <protection/>
    </xf>
    <xf numFmtId="0" fontId="89" fillId="35" borderId="14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 wrapText="1"/>
      <protection/>
    </xf>
    <xf numFmtId="0" fontId="50" fillId="33" borderId="61" xfId="0" applyFont="1" applyFill="1" applyBorder="1" applyAlignment="1" applyProtection="1">
      <alignment horizontal="center" vertical="center" wrapText="1"/>
      <protection/>
    </xf>
    <xf numFmtId="1" fontId="105" fillId="35" borderId="0" xfId="0" applyNumberFormat="1" applyFont="1" applyFill="1" applyAlignment="1" applyProtection="1">
      <alignment horizontal="center" vertical="center" wrapText="1"/>
      <protection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35" xfId="0" applyFont="1" applyFill="1" applyBorder="1" applyAlignment="1" applyProtection="1">
      <alignment horizontal="center" vertical="center" wrapText="1"/>
      <protection/>
    </xf>
    <xf numFmtId="0" fontId="50" fillId="33" borderId="36" xfId="0" applyFont="1" applyFill="1" applyBorder="1" applyAlignment="1" applyProtection="1">
      <alignment horizontal="center" vertical="center" wrapText="1"/>
      <protection/>
    </xf>
    <xf numFmtId="0" fontId="50" fillId="33" borderId="62" xfId="0" applyFont="1" applyFill="1" applyBorder="1" applyAlignment="1" applyProtection="1">
      <alignment horizontal="center" vertical="center" wrapText="1"/>
      <protection/>
    </xf>
    <xf numFmtId="0" fontId="89" fillId="35" borderId="41" xfId="0" applyFont="1" applyFill="1" applyBorder="1" applyAlignment="1" applyProtection="1">
      <alignment horizontal="center" vertical="center" wrapText="1"/>
      <protection/>
    </xf>
    <xf numFmtId="0" fontId="89" fillId="35" borderId="14" xfId="0" applyFont="1" applyFill="1" applyBorder="1" applyAlignment="1" applyProtection="1">
      <alignment horizontal="center" vertical="center" wrapText="1"/>
      <protection/>
    </xf>
    <xf numFmtId="0" fontId="89" fillId="35" borderId="21" xfId="0" applyFont="1" applyFill="1" applyBorder="1" applyAlignment="1" applyProtection="1">
      <alignment horizontal="center" vertical="center" wrapText="1"/>
      <protection/>
    </xf>
    <xf numFmtId="0" fontId="89" fillId="35" borderId="49" xfId="0" applyFont="1" applyFill="1" applyBorder="1" applyAlignment="1" applyProtection="1">
      <alignment horizontal="center" vertical="center" wrapText="1"/>
      <protection/>
    </xf>
    <xf numFmtId="0" fontId="89" fillId="35" borderId="40" xfId="0" applyFont="1" applyFill="1" applyBorder="1" applyAlignment="1" applyProtection="1">
      <alignment horizontal="center" vertical="center" wrapText="1"/>
      <protection/>
    </xf>
    <xf numFmtId="0" fontId="43" fillId="33" borderId="55" xfId="0" applyFont="1" applyFill="1" applyBorder="1" applyAlignment="1" applyProtection="1">
      <alignment horizontal="center" vertical="center" wrapText="1"/>
      <protection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/>
    </xf>
    <xf numFmtId="0" fontId="80" fillId="33" borderId="25" xfId="0" applyFont="1" applyFill="1" applyBorder="1" applyAlignment="1">
      <alignment horizontal="center" vertical="center"/>
    </xf>
    <xf numFmtId="0" fontId="80" fillId="33" borderId="63" xfId="0" applyFont="1" applyFill="1" applyBorder="1" applyAlignment="1">
      <alignment horizontal="center" vertical="center"/>
    </xf>
    <xf numFmtId="0" fontId="80" fillId="33" borderId="23" xfId="0" applyFont="1" applyFill="1" applyBorder="1" applyAlignment="1">
      <alignment horizontal="center" vertical="center"/>
    </xf>
    <xf numFmtId="0" fontId="80" fillId="33" borderId="46" xfId="0" applyFont="1" applyFill="1" applyBorder="1" applyAlignment="1">
      <alignment horizontal="center" vertical="center" wrapText="1"/>
    </xf>
    <xf numFmtId="0" fontId="80" fillId="33" borderId="47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EXTERNO-MEGATENDENCIAS'!$B$27:$B$31</c:f>
              <c:strCache/>
            </c:strRef>
          </c:cat>
          <c:val>
            <c:numRef>
              <c:f>'ANALISIS EXTERNO-MEGATENDENCIAS'!$L$27:$L$31</c:f>
              <c:numCache/>
            </c:numRef>
          </c:val>
        </c:ser>
        <c:axId val="26615652"/>
        <c:axId val="38214277"/>
      </c:radarChart>
      <c:catAx>
        <c:axId val="266156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14277"/>
        <c:crosses val="autoZero"/>
        <c:auto val="0"/>
        <c:lblOffset val="100"/>
        <c:tickLblSkip val="1"/>
        <c:noMultiLvlLbl val="0"/>
      </c:catAx>
      <c:valAx>
        <c:axId val="38214277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15652"/>
        <c:crossesAt val="1"/>
        <c:crossBetween val="between"/>
        <c:dispUnits/>
        <c:majorUnit val="1"/>
        <c:minorUnit val="0.04000000000000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8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INTERNO'!$B$72:$B$76</c:f>
              <c:strCache/>
            </c:strRef>
          </c:cat>
          <c:val>
            <c:numRef>
              <c:f>'ANALISIS INTERNO'!$L$72:$L$76</c:f>
              <c:numCache/>
            </c:numRef>
          </c:val>
        </c:ser>
        <c:ser>
          <c:idx val="1"/>
          <c:order val="1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CCFF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'ANALISIS INTERNO'!$B$72:$B$76</c:f>
              <c:strCache/>
            </c:strRef>
          </c:cat>
          <c:val>
            <c:numRef>
              <c:f>'ANALISIS INTERNO'!$L$72:$L$76</c:f>
              <c:numCache/>
            </c:numRef>
          </c:val>
        </c:ser>
        <c:axId val="15544702"/>
        <c:axId val="5684591"/>
      </c:radarChart>
      <c:catAx>
        <c:axId val="15544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591"/>
        <c:crosses val="autoZero"/>
        <c:auto val="0"/>
        <c:lblOffset val="100"/>
        <c:tickLblSkip val="1"/>
        <c:noMultiLvlLbl val="0"/>
      </c:catAx>
      <c:valAx>
        <c:axId val="5684591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44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INTERNO'!$B$81:$B$88</c:f>
              <c:strCache/>
            </c:strRef>
          </c:cat>
          <c:val>
            <c:numRef>
              <c:f>'ANALISIS INTERNO'!$L$81:$L$88</c:f>
              <c:numCache/>
            </c:numRef>
          </c:val>
        </c:ser>
        <c:axId val="51161320"/>
        <c:axId val="57798697"/>
      </c:radarChart>
      <c:catAx>
        <c:axId val="51161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98697"/>
        <c:crosses val="autoZero"/>
        <c:auto val="0"/>
        <c:lblOffset val="100"/>
        <c:tickLblSkip val="1"/>
        <c:noMultiLvlLbl val="0"/>
      </c:catAx>
      <c:valAx>
        <c:axId val="57798697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61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INTERNO'!$B$93:$B$99</c:f>
              <c:strCache/>
            </c:strRef>
          </c:cat>
          <c:val>
            <c:numRef>
              <c:f>'ANALISIS INTERNO'!$L$93:$L$99</c:f>
              <c:numCache/>
            </c:numRef>
          </c:val>
        </c:ser>
        <c:axId val="50426226"/>
        <c:axId val="51182851"/>
      </c:radarChart>
      <c:catAx>
        <c:axId val="50426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2851"/>
        <c:crosses val="autoZero"/>
        <c:auto val="0"/>
        <c:lblOffset val="100"/>
        <c:tickLblSkip val="1"/>
        <c:noMultiLvlLbl val="0"/>
      </c:catAx>
      <c:valAx>
        <c:axId val="51182851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26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INTERNO'!$B$104:$B$109</c:f>
              <c:strCache/>
            </c:strRef>
          </c:cat>
          <c:val>
            <c:numRef>
              <c:f>'ANALISIS INTERNO'!$L$104:$L$109</c:f>
              <c:numCache/>
            </c:numRef>
          </c:val>
        </c:ser>
        <c:axId val="57992476"/>
        <c:axId val="52170237"/>
      </c:radarChart>
      <c:catAx>
        <c:axId val="579924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70237"/>
        <c:crosses val="autoZero"/>
        <c:auto val="0"/>
        <c:lblOffset val="100"/>
        <c:tickLblSkip val="1"/>
        <c:noMultiLvlLbl val="0"/>
      </c:catAx>
      <c:valAx>
        <c:axId val="52170237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92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INTERNO'!$B$18:$B$25</c:f>
              <c:strCache/>
            </c:strRef>
          </c:cat>
          <c:val>
            <c:numRef>
              <c:f>'ANALISIS INTERNO'!$L$18:$L$25</c:f>
              <c:numCache/>
            </c:numRef>
          </c:val>
        </c:ser>
        <c:axId val="66878950"/>
        <c:axId val="65039639"/>
      </c:radarChart>
      <c:catAx>
        <c:axId val="66878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39639"/>
        <c:crosses val="autoZero"/>
        <c:auto val="0"/>
        <c:lblOffset val="100"/>
        <c:tickLblSkip val="1"/>
        <c:noMultiLvlLbl val="0"/>
      </c:catAx>
      <c:valAx>
        <c:axId val="65039639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78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INTERNO'!$B$30:$B$35</c:f>
              <c:strCache/>
            </c:strRef>
          </c:cat>
          <c:val>
            <c:numRef>
              <c:f>'ANALISIS INTERNO'!$L$30:$L$35</c:f>
              <c:numCache/>
            </c:numRef>
          </c:val>
        </c:ser>
        <c:axId val="48485840"/>
        <c:axId val="33719377"/>
      </c:radarChart>
      <c:catAx>
        <c:axId val="48485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19377"/>
        <c:crosses val="autoZero"/>
        <c:auto val="0"/>
        <c:lblOffset val="100"/>
        <c:tickLblSkip val="1"/>
        <c:noMultiLvlLbl val="0"/>
      </c:catAx>
      <c:valAx>
        <c:axId val="33719377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8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INTERNO'!$B$114:$B$123</c:f>
              <c:strCache/>
            </c:strRef>
          </c:cat>
          <c:val>
            <c:numRef>
              <c:f>'ANALISIS INTERNO'!$L$114:$L$123</c:f>
              <c:numCache/>
            </c:numRef>
          </c:val>
        </c:ser>
        <c:axId val="35038938"/>
        <c:axId val="46914987"/>
      </c:radarChart>
      <c:catAx>
        <c:axId val="35038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987"/>
        <c:crosses val="autoZero"/>
        <c:auto val="0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38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8"/>
          <c:y val="0.24075"/>
          <c:w val="0.478"/>
          <c:h val="0.613"/>
        </c:manualLayout>
      </c:layout>
      <c:radarChart>
        <c:radarStyle val="marker"/>
        <c:varyColors val="0"/>
        <c:ser>
          <c:idx val="0"/>
          <c:order val="0"/>
          <c:tx>
            <c:strRef>
              <c:f>DIAGNÓSTICO!$B$4:$B$8</c:f>
              <c:strCache>
                <c:ptCount val="1"/>
                <c:pt idx="0">
                  <c:v>5 FUERZAS COMPETITIVAS DE PORTER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DIAGNÓSTICO!$C$4:$C$8</c:f>
              <c:strCache/>
            </c:strRef>
          </c:cat>
          <c:val>
            <c:numRef>
              <c:f>DIAGNÓSTICO!$D$4:$D$8</c:f>
              <c:numCache/>
            </c:numRef>
          </c:val>
        </c:ser>
        <c:axId val="19581700"/>
        <c:axId val="42017573"/>
      </c:radarChart>
      <c:catAx>
        <c:axId val="195817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17573"/>
        <c:crosses val="autoZero"/>
        <c:auto val="0"/>
        <c:lblOffset val="100"/>
        <c:tickLblSkip val="1"/>
        <c:noMultiLvlLbl val="0"/>
      </c:catAx>
      <c:valAx>
        <c:axId val="42017573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ANÁLISIS INTERNO </a:t>
            </a:r>
          </a:p>
        </c:rich>
      </c:tx>
      <c:layout>
        <c:manualLayout>
          <c:xMode val="factor"/>
          <c:yMode val="factor"/>
          <c:x val="0.009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"/>
          <c:y val="0.24125"/>
          <c:w val="0.452"/>
          <c:h val="0.61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DIAGNÓSTICO!$C$19:$C$28</c:f>
              <c:strCache/>
            </c:strRef>
          </c:cat>
          <c:val>
            <c:numRef>
              <c:f>DIAGNÓSTICO!$D$19:$D$28</c:f>
              <c:numCache/>
            </c:numRef>
          </c:val>
        </c:ser>
        <c:axId val="42613838"/>
        <c:axId val="47980223"/>
      </c:radarChart>
      <c:catAx>
        <c:axId val="42613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80223"/>
        <c:crosses val="autoZero"/>
        <c:auto val="0"/>
        <c:lblOffset val="100"/>
        <c:tickLblSkip val="1"/>
        <c:noMultiLvlLbl val="0"/>
      </c:catAx>
      <c:valAx>
        <c:axId val="47980223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95"/>
          <c:y val="0.223"/>
          <c:w val="0.4025"/>
          <c:h val="0.57475"/>
        </c:manualLayout>
      </c:layout>
      <c:radarChart>
        <c:radarStyle val="marker"/>
        <c:varyColors val="0"/>
        <c:ser>
          <c:idx val="0"/>
          <c:order val="0"/>
          <c:tx>
            <c:strRef>
              <c:f>DIAGNÓSTICO!$B$9:$B$14</c:f>
              <c:strCache>
                <c:ptCount val="1"/>
                <c:pt idx="0">
                  <c:v>MEGATENDENCIAS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DIAGNÓSTICO!$C$9:$C$14</c:f>
              <c:strCache/>
            </c:strRef>
          </c:cat>
          <c:val>
            <c:numRef>
              <c:f>DIAGNÓSTICO!$D$9:$D$14</c:f>
              <c:numCache/>
            </c:numRef>
          </c:val>
        </c:ser>
        <c:axId val="29168824"/>
        <c:axId val="61192825"/>
      </c:radarChart>
      <c:catAx>
        <c:axId val="29168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825"/>
        <c:crosses val="autoZero"/>
        <c:auto val="0"/>
        <c:lblOffset val="100"/>
        <c:tickLblSkip val="1"/>
        <c:noMultiLvlLbl val="0"/>
      </c:catAx>
      <c:valAx>
        <c:axId val="61192825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6882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EXTERNO-MEGATENDENCIAS'!$B$44:$B$48</c:f>
              <c:strCache/>
            </c:strRef>
          </c:cat>
          <c:val>
            <c:numRef>
              <c:f>'ANALISIS EXTERNO-MEGATENDENCIAS'!$L$44:$L$48</c:f>
              <c:numCache/>
            </c:numRef>
          </c:val>
        </c:ser>
        <c:axId val="8384174"/>
        <c:axId val="8348703"/>
      </c:radarChart>
      <c:catAx>
        <c:axId val="8384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48703"/>
        <c:crosses val="autoZero"/>
        <c:auto val="0"/>
        <c:lblOffset val="100"/>
        <c:tickLblSkip val="1"/>
        <c:noMultiLvlLbl val="0"/>
      </c:catAx>
      <c:valAx>
        <c:axId val="8348703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8384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EXTERNO-MEGATENDENCIAS'!$B$53:$B$56</c:f>
              <c:strCache/>
            </c:strRef>
          </c:cat>
          <c:val>
            <c:numRef>
              <c:f>'ANALISIS EXTERNO-MEGATENDENCIAS'!$L$53:$L$56</c:f>
              <c:numCache/>
            </c:numRef>
          </c:val>
        </c:ser>
        <c:axId val="8029464"/>
        <c:axId val="5156313"/>
      </c:radarChart>
      <c:catAx>
        <c:axId val="8029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6313"/>
        <c:crosses val="autoZero"/>
        <c:auto val="0"/>
        <c:lblOffset val="100"/>
        <c:tickLblSkip val="1"/>
        <c:noMultiLvlLbl val="0"/>
      </c:catAx>
      <c:valAx>
        <c:axId val="5156313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8029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EXTERNO-MEGATENDENCIAS'!$B$18:$B$22</c:f>
              <c:strCache/>
            </c:strRef>
          </c:cat>
          <c:val>
            <c:numRef>
              <c:f>'ANALISIS EXTERNO-MEGATENDENCIAS'!$L$18:$L$22</c:f>
              <c:numCache/>
            </c:numRef>
          </c:val>
        </c:ser>
        <c:axId val="46406818"/>
        <c:axId val="15008179"/>
      </c:radarChart>
      <c:catAx>
        <c:axId val="464068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08179"/>
        <c:crosses val="autoZero"/>
        <c:auto val="0"/>
        <c:lblOffset val="100"/>
        <c:tickLblSkip val="1"/>
        <c:noMultiLvlLbl val="0"/>
      </c:catAx>
      <c:valAx>
        <c:axId val="15008179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0681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EXTERNO-MEGATENDENCIAS'!$B$36:$B$39</c:f>
              <c:strCache/>
            </c:strRef>
          </c:cat>
          <c:val>
            <c:numRef>
              <c:f>'ANALISIS EXTERNO-MEGATENDENCIAS'!$L$36:$L$39</c:f>
              <c:numCache/>
            </c:numRef>
          </c:val>
        </c:ser>
        <c:axId val="855884"/>
        <c:axId val="7702957"/>
      </c:radarChart>
      <c:catAx>
        <c:axId val="8558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2957"/>
        <c:crosses val="autoZero"/>
        <c:auto val="0"/>
        <c:lblOffset val="100"/>
        <c:tickLblSkip val="1"/>
        <c:noMultiLvlLbl val="0"/>
      </c:catAx>
      <c:valAx>
        <c:axId val="770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85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EXTERNO-MEGATENDENCIAS'!$B$64:$B$69</c:f>
              <c:strCache/>
            </c:strRef>
          </c:cat>
          <c:val>
            <c:numRef>
              <c:f>'ANALISIS EXTERNO-MEGATENDENCIAS'!$L$64:$L$69</c:f>
              <c:numCache/>
            </c:numRef>
          </c:val>
        </c:ser>
        <c:axId val="2217750"/>
        <c:axId val="19959751"/>
      </c:radarChart>
      <c:catAx>
        <c:axId val="2217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59751"/>
        <c:crosses val="autoZero"/>
        <c:auto val="0"/>
        <c:lblOffset val="100"/>
        <c:tickLblSkip val="1"/>
        <c:noMultiLvlLbl val="0"/>
      </c:catAx>
      <c:valAx>
        <c:axId val="19959751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75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INTERNO'!$B$40:$B$45</c:f>
              <c:strCache/>
            </c:strRef>
          </c:cat>
          <c:val>
            <c:numRef>
              <c:f>'ANALISIS INTERNO'!$L$40:$L$45</c:f>
              <c:numCache/>
            </c:numRef>
          </c:val>
        </c:ser>
        <c:axId val="45420032"/>
        <c:axId val="6127105"/>
      </c:radarChart>
      <c:catAx>
        <c:axId val="454200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7105"/>
        <c:crosses val="autoZero"/>
        <c:auto val="0"/>
        <c:lblOffset val="100"/>
        <c:tickLblSkip val="1"/>
        <c:noMultiLvlLbl val="0"/>
      </c:catAx>
      <c:valAx>
        <c:axId val="6127105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20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INTERNO'!$B$50:$B$56</c:f>
              <c:strCache/>
            </c:strRef>
          </c:cat>
          <c:val>
            <c:numRef>
              <c:f>'ANALISIS INTERNO'!$L$50:$L$56</c:f>
              <c:numCache/>
            </c:numRef>
          </c:val>
        </c:ser>
        <c:axId val="55143946"/>
        <c:axId val="26533467"/>
      </c:radarChart>
      <c:catAx>
        <c:axId val="551439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33467"/>
        <c:crosses val="autoZero"/>
        <c:auto val="0"/>
        <c:lblOffset val="100"/>
        <c:tickLblSkip val="1"/>
        <c:noMultiLvlLbl val="0"/>
      </c:catAx>
      <c:valAx>
        <c:axId val="26533467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43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'ANALISIS INTERNO'!$B$61:$B$67</c:f>
              <c:strCache/>
            </c:strRef>
          </c:cat>
          <c:val>
            <c:numRef>
              <c:f>'ANALISIS INTERNO'!$L$61:$L$67</c:f>
              <c:numCache/>
            </c:numRef>
          </c:val>
        </c:ser>
        <c:axId val="37474612"/>
        <c:axId val="1727189"/>
      </c:radarChart>
      <c:catAx>
        <c:axId val="374746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7189"/>
        <c:crosses val="autoZero"/>
        <c:auto val="0"/>
        <c:lblOffset val="100"/>
        <c:tickLblSkip val="1"/>
        <c:noMultiLvlLbl val="0"/>
      </c:catAx>
      <c:valAx>
        <c:axId val="1727189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74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66675</xdr:rowOff>
    </xdr:from>
    <xdr:to>
      <xdr:col>22</xdr:col>
      <xdr:colOff>0</xdr:colOff>
      <xdr:row>31</xdr:row>
      <xdr:rowOff>228600</xdr:rowOff>
    </xdr:to>
    <xdr:graphicFrame>
      <xdr:nvGraphicFramePr>
        <xdr:cNvPr id="1" name="4 Gráfico"/>
        <xdr:cNvGraphicFramePr/>
      </xdr:nvGraphicFramePr>
      <xdr:xfrm>
        <a:off x="12525375" y="10801350"/>
        <a:ext cx="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466725</xdr:colOff>
      <xdr:row>42</xdr:row>
      <xdr:rowOff>38100</xdr:rowOff>
    </xdr:from>
    <xdr:to>
      <xdr:col>21</xdr:col>
      <xdr:colOff>0</xdr:colOff>
      <xdr:row>48</xdr:row>
      <xdr:rowOff>28575</xdr:rowOff>
    </xdr:to>
    <xdr:graphicFrame>
      <xdr:nvGraphicFramePr>
        <xdr:cNvPr id="2" name="6 Gráfico"/>
        <xdr:cNvGraphicFramePr/>
      </xdr:nvGraphicFramePr>
      <xdr:xfrm>
        <a:off x="12525375" y="20593050"/>
        <a:ext cx="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51</xdr:row>
      <xdr:rowOff>114300</xdr:rowOff>
    </xdr:from>
    <xdr:to>
      <xdr:col>22</xdr:col>
      <xdr:colOff>0</xdr:colOff>
      <xdr:row>56</xdr:row>
      <xdr:rowOff>28575</xdr:rowOff>
    </xdr:to>
    <xdr:graphicFrame>
      <xdr:nvGraphicFramePr>
        <xdr:cNvPr id="3" name="10 Gráfico"/>
        <xdr:cNvGraphicFramePr/>
      </xdr:nvGraphicFramePr>
      <xdr:xfrm>
        <a:off x="12525375" y="25193625"/>
        <a:ext cx="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16</xdr:row>
      <xdr:rowOff>200025</xdr:rowOff>
    </xdr:from>
    <xdr:to>
      <xdr:col>22</xdr:col>
      <xdr:colOff>0</xdr:colOff>
      <xdr:row>21</xdr:row>
      <xdr:rowOff>485775</xdr:rowOff>
    </xdr:to>
    <xdr:graphicFrame>
      <xdr:nvGraphicFramePr>
        <xdr:cNvPr id="4" name="13 Gráfico"/>
        <xdr:cNvGraphicFramePr/>
      </xdr:nvGraphicFramePr>
      <xdr:xfrm>
        <a:off x="12525375" y="5200650"/>
        <a:ext cx="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32</xdr:row>
      <xdr:rowOff>85725</xdr:rowOff>
    </xdr:from>
    <xdr:to>
      <xdr:col>22</xdr:col>
      <xdr:colOff>0</xdr:colOff>
      <xdr:row>40</xdr:row>
      <xdr:rowOff>38100</xdr:rowOff>
    </xdr:to>
    <xdr:graphicFrame>
      <xdr:nvGraphicFramePr>
        <xdr:cNvPr id="5" name="15 Gráfico"/>
        <xdr:cNvGraphicFramePr/>
      </xdr:nvGraphicFramePr>
      <xdr:xfrm>
        <a:off x="12525375" y="16040100"/>
        <a:ext cx="0" cy="416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62</xdr:row>
      <xdr:rowOff>47625</xdr:rowOff>
    </xdr:from>
    <xdr:to>
      <xdr:col>21</xdr:col>
      <xdr:colOff>0</xdr:colOff>
      <xdr:row>69</xdr:row>
      <xdr:rowOff>104775</xdr:rowOff>
    </xdr:to>
    <xdr:graphicFrame>
      <xdr:nvGraphicFramePr>
        <xdr:cNvPr id="6" name="30 Gráfico"/>
        <xdr:cNvGraphicFramePr/>
      </xdr:nvGraphicFramePr>
      <xdr:xfrm>
        <a:off x="12525375" y="30899100"/>
        <a:ext cx="0" cy="383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9</xdr:col>
      <xdr:colOff>2638425</xdr:colOff>
      <xdr:row>0</xdr:row>
      <xdr:rowOff>28575</xdr:rowOff>
    </xdr:from>
    <xdr:to>
      <xdr:col>11</xdr:col>
      <xdr:colOff>733425</xdr:colOff>
      <xdr:row>3</xdr:row>
      <xdr:rowOff>85725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58375" y="28575"/>
          <a:ext cx="2590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39</xdr:row>
      <xdr:rowOff>0</xdr:rowOff>
    </xdr:from>
    <xdr:to>
      <xdr:col>20</xdr:col>
      <xdr:colOff>1981200</xdr:colOff>
      <xdr:row>44</xdr:row>
      <xdr:rowOff>9525</xdr:rowOff>
    </xdr:to>
    <xdr:graphicFrame>
      <xdr:nvGraphicFramePr>
        <xdr:cNvPr id="1" name="14 Gráfico"/>
        <xdr:cNvGraphicFramePr/>
      </xdr:nvGraphicFramePr>
      <xdr:xfrm>
        <a:off x="13087350" y="16068675"/>
        <a:ext cx="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49</xdr:row>
      <xdr:rowOff>9525</xdr:rowOff>
    </xdr:from>
    <xdr:to>
      <xdr:col>20</xdr:col>
      <xdr:colOff>1981200</xdr:colOff>
      <xdr:row>55</xdr:row>
      <xdr:rowOff>381000</xdr:rowOff>
    </xdr:to>
    <xdr:graphicFrame>
      <xdr:nvGraphicFramePr>
        <xdr:cNvPr id="2" name="16 Gráfico"/>
        <xdr:cNvGraphicFramePr/>
      </xdr:nvGraphicFramePr>
      <xdr:xfrm>
        <a:off x="13087350" y="21459825"/>
        <a:ext cx="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59</xdr:row>
      <xdr:rowOff>152400</xdr:rowOff>
    </xdr:from>
    <xdr:to>
      <xdr:col>21</xdr:col>
      <xdr:colOff>0</xdr:colOff>
      <xdr:row>66</xdr:row>
      <xdr:rowOff>533400</xdr:rowOff>
    </xdr:to>
    <xdr:graphicFrame>
      <xdr:nvGraphicFramePr>
        <xdr:cNvPr id="3" name="17 Gráfico"/>
        <xdr:cNvGraphicFramePr/>
      </xdr:nvGraphicFramePr>
      <xdr:xfrm>
        <a:off x="13087350" y="27574875"/>
        <a:ext cx="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70</xdr:row>
      <xdr:rowOff>180975</xdr:rowOff>
    </xdr:from>
    <xdr:to>
      <xdr:col>20</xdr:col>
      <xdr:colOff>1952625</xdr:colOff>
      <xdr:row>76</xdr:row>
      <xdr:rowOff>28575</xdr:rowOff>
    </xdr:to>
    <xdr:graphicFrame>
      <xdr:nvGraphicFramePr>
        <xdr:cNvPr id="4" name="18 Gráfico"/>
        <xdr:cNvGraphicFramePr/>
      </xdr:nvGraphicFramePr>
      <xdr:xfrm>
        <a:off x="13087350" y="32832675"/>
        <a:ext cx="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19050</xdr:colOff>
      <xdr:row>80</xdr:row>
      <xdr:rowOff>28575</xdr:rowOff>
    </xdr:from>
    <xdr:to>
      <xdr:col>21</xdr:col>
      <xdr:colOff>0</xdr:colOff>
      <xdr:row>87</xdr:row>
      <xdr:rowOff>342900</xdr:rowOff>
    </xdr:to>
    <xdr:graphicFrame>
      <xdr:nvGraphicFramePr>
        <xdr:cNvPr id="5" name="19 Gráfico"/>
        <xdr:cNvGraphicFramePr/>
      </xdr:nvGraphicFramePr>
      <xdr:xfrm>
        <a:off x="13087350" y="37538025"/>
        <a:ext cx="0" cy="556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409575</xdr:colOff>
      <xdr:row>91</xdr:row>
      <xdr:rowOff>28575</xdr:rowOff>
    </xdr:from>
    <xdr:to>
      <xdr:col>20</xdr:col>
      <xdr:colOff>1876425</xdr:colOff>
      <xdr:row>98</xdr:row>
      <xdr:rowOff>638175</xdr:rowOff>
    </xdr:to>
    <xdr:graphicFrame>
      <xdr:nvGraphicFramePr>
        <xdr:cNvPr id="6" name="20 Gráfico"/>
        <xdr:cNvGraphicFramePr/>
      </xdr:nvGraphicFramePr>
      <xdr:xfrm>
        <a:off x="13087350" y="44015025"/>
        <a:ext cx="0" cy="492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</xdr:colOff>
      <xdr:row>101</xdr:row>
      <xdr:rowOff>190500</xdr:rowOff>
    </xdr:from>
    <xdr:to>
      <xdr:col>21</xdr:col>
      <xdr:colOff>0</xdr:colOff>
      <xdr:row>109</xdr:row>
      <xdr:rowOff>28575</xdr:rowOff>
    </xdr:to>
    <xdr:graphicFrame>
      <xdr:nvGraphicFramePr>
        <xdr:cNvPr id="7" name="21 Gráfico"/>
        <xdr:cNvGraphicFramePr/>
      </xdr:nvGraphicFramePr>
      <xdr:xfrm>
        <a:off x="13087350" y="49977675"/>
        <a:ext cx="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419100</xdr:colOff>
      <xdr:row>16</xdr:row>
      <xdr:rowOff>104775</xdr:rowOff>
    </xdr:from>
    <xdr:to>
      <xdr:col>20</xdr:col>
      <xdr:colOff>1609725</xdr:colOff>
      <xdr:row>25</xdr:row>
      <xdr:rowOff>104775</xdr:rowOff>
    </xdr:to>
    <xdr:graphicFrame>
      <xdr:nvGraphicFramePr>
        <xdr:cNvPr id="8" name="13 Gráfico"/>
        <xdr:cNvGraphicFramePr/>
      </xdr:nvGraphicFramePr>
      <xdr:xfrm>
        <a:off x="13087350" y="4772025"/>
        <a:ext cx="0" cy="5610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9525</xdr:colOff>
      <xdr:row>26</xdr:row>
      <xdr:rowOff>9525</xdr:rowOff>
    </xdr:from>
    <xdr:to>
      <xdr:col>20</xdr:col>
      <xdr:colOff>1743075</xdr:colOff>
      <xdr:row>33</xdr:row>
      <xdr:rowOff>295275</xdr:rowOff>
    </xdr:to>
    <xdr:graphicFrame>
      <xdr:nvGraphicFramePr>
        <xdr:cNvPr id="9" name="14 Gráfico"/>
        <xdr:cNvGraphicFramePr/>
      </xdr:nvGraphicFramePr>
      <xdr:xfrm>
        <a:off x="13087350" y="10820400"/>
        <a:ext cx="0" cy="3371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28575</xdr:colOff>
      <xdr:row>110</xdr:row>
      <xdr:rowOff>66675</xdr:rowOff>
    </xdr:from>
    <xdr:to>
      <xdr:col>21</xdr:col>
      <xdr:colOff>0</xdr:colOff>
      <xdr:row>125</xdr:row>
      <xdr:rowOff>95250</xdr:rowOff>
    </xdr:to>
    <xdr:graphicFrame>
      <xdr:nvGraphicFramePr>
        <xdr:cNvPr id="10" name="2 Gráfico"/>
        <xdr:cNvGraphicFramePr/>
      </xdr:nvGraphicFramePr>
      <xdr:xfrm>
        <a:off x="13087350" y="54892575"/>
        <a:ext cx="0" cy="4905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9</xdr:col>
      <xdr:colOff>2847975</xdr:colOff>
      <xdr:row>0</xdr:row>
      <xdr:rowOff>152400</xdr:rowOff>
    </xdr:from>
    <xdr:to>
      <xdr:col>11</xdr:col>
      <xdr:colOff>1133475</xdr:colOff>
      <xdr:row>3</xdr:row>
      <xdr:rowOff>123825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82275" y="152400"/>
          <a:ext cx="2381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171450</xdr:rowOff>
    </xdr:from>
    <xdr:to>
      <xdr:col>11</xdr:col>
      <xdr:colOff>238125</xdr:colOff>
      <xdr:row>14</xdr:row>
      <xdr:rowOff>0</xdr:rowOff>
    </xdr:to>
    <xdr:graphicFrame>
      <xdr:nvGraphicFramePr>
        <xdr:cNvPr id="1" name="2 Gráfico"/>
        <xdr:cNvGraphicFramePr/>
      </xdr:nvGraphicFramePr>
      <xdr:xfrm>
        <a:off x="6067425" y="333375"/>
        <a:ext cx="5276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16</xdr:row>
      <xdr:rowOff>9525</xdr:rowOff>
    </xdr:from>
    <xdr:to>
      <xdr:col>11</xdr:col>
      <xdr:colOff>333375</xdr:colOff>
      <xdr:row>40</xdr:row>
      <xdr:rowOff>19050</xdr:rowOff>
    </xdr:to>
    <xdr:graphicFrame>
      <xdr:nvGraphicFramePr>
        <xdr:cNvPr id="2" name="2 Gráfico"/>
        <xdr:cNvGraphicFramePr/>
      </xdr:nvGraphicFramePr>
      <xdr:xfrm>
        <a:off x="6124575" y="4886325"/>
        <a:ext cx="53149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2</xdr:row>
      <xdr:rowOff>9525</xdr:rowOff>
    </xdr:from>
    <xdr:to>
      <xdr:col>19</xdr:col>
      <xdr:colOff>190500</xdr:colOff>
      <xdr:row>14</xdr:row>
      <xdr:rowOff>0</xdr:rowOff>
    </xdr:to>
    <xdr:graphicFrame>
      <xdr:nvGraphicFramePr>
        <xdr:cNvPr id="3" name="6 Gráfico"/>
        <xdr:cNvGraphicFramePr/>
      </xdr:nvGraphicFramePr>
      <xdr:xfrm>
        <a:off x="11544300" y="342900"/>
        <a:ext cx="584835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4:N70"/>
  <sheetViews>
    <sheetView zoomScale="90" zoomScaleNormal="90" zoomScalePageLayoutView="0" workbookViewId="0" topLeftCell="A14">
      <selection activeCell="C18" sqref="C18"/>
    </sheetView>
  </sheetViews>
  <sheetFormatPr defaultColWidth="11.421875" defaultRowHeight="15"/>
  <cols>
    <col min="1" max="1" width="23.421875" style="0" customWidth="1"/>
    <col min="2" max="2" width="37.00390625" style="0" customWidth="1"/>
    <col min="3" max="8" width="5.421875" style="60" customWidth="1"/>
    <col min="9" max="9" width="15.28125" style="55" customWidth="1"/>
    <col min="10" max="10" width="67.421875" style="0" customWidth="1"/>
    <col min="11" max="11" width="11.421875" style="1" hidden="1" customWidth="1"/>
    <col min="12" max="12" width="12.140625" style="57" customWidth="1"/>
    <col min="13" max="13" width="8.140625" style="0" hidden="1" customWidth="1"/>
    <col min="14" max="44" width="0" style="0" hidden="1" customWidth="1"/>
  </cols>
  <sheetData>
    <row r="1" ht="18.75"/>
    <row r="2" ht="18.75"/>
    <row r="3" ht="18.75"/>
    <row r="4" spans="1:12" ht="26.25">
      <c r="A4" s="137" t="s">
        <v>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ht="19.5" thickBot="1"/>
    <row r="6" spans="1:6" ht="50.25" customHeight="1" thickBot="1">
      <c r="A6" s="138" t="s">
        <v>28</v>
      </c>
      <c r="B6" s="139"/>
      <c r="C6" s="140">
        <f>(DIAGNÓSTICO!D4+DIAGNÓSTICO!D5+DIAGNÓSTICO!D6+DIAGNÓSTICO!D7+DIAGNÓSTICO!D8+DIAGNÓSTICO!D15)/6</f>
        <v>0</v>
      </c>
      <c r="D6" s="141"/>
      <c r="E6" s="141"/>
      <c r="F6" s="142"/>
    </row>
    <row r="7" spans="1:6" ht="18" customHeight="1">
      <c r="A7" s="2"/>
      <c r="B7" s="2"/>
      <c r="C7" s="59"/>
      <c r="D7" s="59"/>
      <c r="E7" s="59"/>
      <c r="F7" s="59"/>
    </row>
    <row r="8" spans="1:12" ht="36.75" customHeight="1">
      <c r="A8" s="143" t="s">
        <v>119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8.75">
      <c r="A9" s="122"/>
      <c r="B9" s="122"/>
      <c r="C9" s="123"/>
      <c r="D9" s="123"/>
      <c r="E9" s="123"/>
      <c r="F9" s="123"/>
      <c r="G9" s="123"/>
      <c r="H9" s="123"/>
      <c r="I9" s="124"/>
      <c r="J9" s="122"/>
      <c r="K9" s="125"/>
      <c r="L9" s="126"/>
    </row>
    <row r="10" spans="1:12" ht="54.75" customHeight="1">
      <c r="A10" s="143" t="s">
        <v>22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5">
      <c r="A11" s="136" t="s">
        <v>120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9.5" thickBot="1">
      <c r="A12" s="6"/>
      <c r="B12" s="6"/>
      <c r="C12" s="61"/>
      <c r="D12" s="61"/>
      <c r="E12" s="61"/>
      <c r="F12" s="61"/>
      <c r="G12" s="61"/>
      <c r="H12" s="61"/>
      <c r="I12" s="56"/>
      <c r="J12" s="6"/>
      <c r="K12" s="6"/>
      <c r="L12" s="58"/>
    </row>
    <row r="13" spans="1:12" ht="28.5" customHeight="1" thickBot="1">
      <c r="A13" s="180" t="s">
        <v>87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</row>
    <row r="14" spans="3:8" ht="19.5" thickBot="1">
      <c r="C14" s="62">
        <v>1</v>
      </c>
      <c r="D14" s="62">
        <v>2</v>
      </c>
      <c r="E14" s="62">
        <v>3</v>
      </c>
      <c r="F14" s="62">
        <v>4</v>
      </c>
      <c r="G14" s="62">
        <v>5</v>
      </c>
      <c r="H14" s="62">
        <v>6</v>
      </c>
    </row>
    <row r="15" spans="1:12" ht="15.75" thickBot="1">
      <c r="A15" s="148" t="s">
        <v>9</v>
      </c>
      <c r="B15" s="151" t="s">
        <v>10</v>
      </c>
      <c r="C15" s="154" t="s">
        <v>1</v>
      </c>
      <c r="D15" s="154"/>
      <c r="E15" s="154"/>
      <c r="F15" s="154"/>
      <c r="G15" s="154"/>
      <c r="H15" s="154"/>
      <c r="I15" s="127" t="s">
        <v>29</v>
      </c>
      <c r="J15" s="130" t="s">
        <v>168</v>
      </c>
      <c r="L15" s="175" t="s">
        <v>78</v>
      </c>
    </row>
    <row r="16" spans="1:13" ht="15">
      <c r="A16" s="149"/>
      <c r="B16" s="152"/>
      <c r="C16" s="133" t="s">
        <v>23</v>
      </c>
      <c r="D16" s="134"/>
      <c r="E16" s="135"/>
      <c r="F16" s="133" t="s">
        <v>24</v>
      </c>
      <c r="G16" s="134"/>
      <c r="H16" s="135"/>
      <c r="I16" s="128"/>
      <c r="J16" s="131"/>
      <c r="L16" s="176"/>
      <c r="M16" s="1"/>
    </row>
    <row r="17" spans="1:13" ht="15.75" thickBot="1">
      <c r="A17" s="150"/>
      <c r="B17" s="153"/>
      <c r="C17" s="63" t="s">
        <v>11</v>
      </c>
      <c r="D17" s="64" t="s">
        <v>12</v>
      </c>
      <c r="E17" s="65" t="s">
        <v>13</v>
      </c>
      <c r="F17" s="63" t="s">
        <v>13</v>
      </c>
      <c r="G17" s="64" t="s">
        <v>12</v>
      </c>
      <c r="H17" s="65" t="s">
        <v>11</v>
      </c>
      <c r="I17" s="129"/>
      <c r="J17" s="132"/>
      <c r="K17" s="10"/>
      <c r="L17" s="177"/>
      <c r="M17" s="1"/>
    </row>
    <row r="18" spans="1:13" ht="66" customHeight="1" thickBot="1">
      <c r="A18" s="155" t="s">
        <v>127</v>
      </c>
      <c r="B18" s="68" t="s">
        <v>132</v>
      </c>
      <c r="C18" s="71"/>
      <c r="D18" s="72"/>
      <c r="E18" s="72"/>
      <c r="F18" s="72"/>
      <c r="G18" s="72"/>
      <c r="H18" s="72"/>
      <c r="I18" s="115">
        <v>0.25</v>
      </c>
      <c r="J18" s="5"/>
      <c r="K18" s="10" t="str">
        <f>IF(C18="X",$C$14*I18/100,IF(D18="X",$D$14*I18/100,IF(E18="X",$E$14*I18/100,IF(F18="X",$F$14*I18/100,IF(G18="X",$G$14*I18/100,IF(H18="X",$H$14*I18/100,"F"))))))</f>
        <v>F</v>
      </c>
      <c r="L18" s="78">
        <f>+C18*1+D18*2+E18*3+F18*4+G18*5+H18*6</f>
        <v>0</v>
      </c>
      <c r="M18" s="1"/>
    </row>
    <row r="19" spans="1:13" ht="84" customHeight="1" thickBot="1">
      <c r="A19" s="156"/>
      <c r="B19" s="69" t="s">
        <v>121</v>
      </c>
      <c r="C19" s="73"/>
      <c r="D19" s="86"/>
      <c r="E19" s="70"/>
      <c r="F19" s="70"/>
      <c r="G19" s="70"/>
      <c r="H19" s="70"/>
      <c r="I19" s="115">
        <v>0.25</v>
      </c>
      <c r="J19" s="5"/>
      <c r="K19" s="10" t="str">
        <f>IF(C19="X",$C$14*I19/100,IF(D19="X",$D$14*I19/100,IF(E19="X",$E$14*I19/100,IF(F19="X",$F$14*I19/100,IF(G19="X",$G$14*I19/100,IF(H19="X",$H$14*I19/100,"F"))))))</f>
        <v>F</v>
      </c>
      <c r="L19" s="78">
        <f>+C19*1+D19*2+E19*3+F19*4+G19*5+H19*6</f>
        <v>0</v>
      </c>
      <c r="M19" s="1"/>
    </row>
    <row r="20" spans="1:13" ht="64.5" customHeight="1" thickBot="1">
      <c r="A20" s="156"/>
      <c r="B20" s="69" t="s">
        <v>97</v>
      </c>
      <c r="C20" s="73"/>
      <c r="D20" s="86"/>
      <c r="E20" s="70"/>
      <c r="F20" s="70"/>
      <c r="G20" s="70"/>
      <c r="H20" s="70"/>
      <c r="I20" s="115">
        <v>0.25</v>
      </c>
      <c r="J20" s="5"/>
      <c r="K20" s="10" t="str">
        <f>IF(C20="X",$C$14*I20/100,IF(D20="X",$D$14*I20/100,IF(E20="X",$E$14*I20/100,IF(F20="X",$F$14*I20/100,IF(G20="X",$G$14*I20/100,IF(H20="X",$H$14*I20/100,"F"))))))</f>
        <v>F</v>
      </c>
      <c r="L20" s="78">
        <f>+C20*1+D20*2+E20*3+F20*4+G20*5+H20*6</f>
        <v>0</v>
      </c>
      <c r="M20" s="1"/>
    </row>
    <row r="21" spans="1:13" ht="65.25" customHeight="1" thickBot="1">
      <c r="A21" s="156"/>
      <c r="B21" s="69" t="s">
        <v>122</v>
      </c>
      <c r="C21" s="87"/>
      <c r="D21" s="86"/>
      <c r="E21" s="86"/>
      <c r="F21" s="86"/>
      <c r="G21" s="86"/>
      <c r="H21" s="70"/>
      <c r="I21" s="115">
        <v>0.1</v>
      </c>
      <c r="J21" s="5"/>
      <c r="K21" s="10" t="str">
        <f>IF(C21="X",$C$14*I21/100,IF(D21="X",$D$14*I21/100,IF(E21="X",$E$14*I21/100,IF(F21="X",$F$14*I21/100,IF(G21="X",$G$14*I21/100,IF(H21="X",$H$14*I21/100,"F"))))))</f>
        <v>F</v>
      </c>
      <c r="L21" s="78">
        <f>+C21*1+D21*2+E21*3+F21*4+G21*5+H21*6</f>
        <v>0</v>
      </c>
      <c r="M21" s="1"/>
    </row>
    <row r="22" spans="1:13" ht="105.75" customHeight="1" thickBot="1">
      <c r="A22" s="156"/>
      <c r="B22" s="69" t="s">
        <v>96</v>
      </c>
      <c r="C22" s="87"/>
      <c r="D22" s="86"/>
      <c r="E22" s="86"/>
      <c r="F22" s="86"/>
      <c r="G22" s="86"/>
      <c r="H22" s="70"/>
      <c r="I22" s="115">
        <v>0.15</v>
      </c>
      <c r="J22" s="5"/>
      <c r="K22" s="10" t="str">
        <f>IF(C22="X",$C$14*I22/100,IF(D22="X",$D$14*I22/100,IF(E22="X",$E$14*I22/100,IF(F22="X",$F$14*I22/100,IF(G22="X",$G$14*I22/100,IF(H22="X",$H$14*I22/100,"F"))))))</f>
        <v>F</v>
      </c>
      <c r="L22" s="78">
        <f>+C22*1+D22*2+E22*3+F22*4+G22*5+H22*6</f>
        <v>0</v>
      </c>
      <c r="M22" s="1"/>
    </row>
    <row r="23" spans="1:13" ht="34.5" customHeight="1" thickBot="1">
      <c r="A23" s="157" t="s">
        <v>16</v>
      </c>
      <c r="B23" s="158"/>
      <c r="C23" s="144">
        <f>+(L18*I18)+(L19*I19)+(L20*I20)+(L21*I21)+(L22*I22)</f>
        <v>0</v>
      </c>
      <c r="D23" s="144"/>
      <c r="E23" s="144"/>
      <c r="F23" s="144"/>
      <c r="G23" s="144"/>
      <c r="H23" s="144"/>
      <c r="I23" s="118">
        <f>SUM(I18:I22)</f>
        <v>1</v>
      </c>
      <c r="J23" s="79"/>
      <c r="K23" s="80">
        <f>SUM(K18:K22)</f>
        <v>0</v>
      </c>
      <c r="L23" s="119">
        <f>C23</f>
        <v>0</v>
      </c>
      <c r="M23" s="1"/>
    </row>
    <row r="24" spans="1:13" ht="15.75" customHeight="1" thickBot="1">
      <c r="A24" s="148" t="s">
        <v>9</v>
      </c>
      <c r="B24" s="151" t="s">
        <v>10</v>
      </c>
      <c r="C24" s="154" t="s">
        <v>1</v>
      </c>
      <c r="D24" s="154"/>
      <c r="E24" s="154"/>
      <c r="F24" s="154"/>
      <c r="G24" s="154"/>
      <c r="H24" s="154"/>
      <c r="I24" s="127" t="s">
        <v>29</v>
      </c>
      <c r="J24" s="130" t="s">
        <v>2</v>
      </c>
      <c r="L24" s="175" t="s">
        <v>78</v>
      </c>
      <c r="M24" s="1"/>
    </row>
    <row r="25" spans="1:13" ht="15" customHeight="1">
      <c r="A25" s="149"/>
      <c r="B25" s="152"/>
      <c r="C25" s="133" t="s">
        <v>23</v>
      </c>
      <c r="D25" s="134"/>
      <c r="E25" s="135"/>
      <c r="F25" s="133" t="s">
        <v>24</v>
      </c>
      <c r="G25" s="134"/>
      <c r="H25" s="135"/>
      <c r="I25" s="128"/>
      <c r="J25" s="131"/>
      <c r="L25" s="176"/>
      <c r="M25" s="1"/>
    </row>
    <row r="26" spans="1:13" ht="14.25" customHeight="1" thickBot="1">
      <c r="A26" s="150"/>
      <c r="B26" s="153"/>
      <c r="C26" s="63" t="s">
        <v>11</v>
      </c>
      <c r="D26" s="64" t="s">
        <v>12</v>
      </c>
      <c r="E26" s="65" t="s">
        <v>13</v>
      </c>
      <c r="F26" s="63" t="s">
        <v>13</v>
      </c>
      <c r="G26" s="64" t="s">
        <v>12</v>
      </c>
      <c r="H26" s="65" t="s">
        <v>11</v>
      </c>
      <c r="I26" s="129"/>
      <c r="J26" s="132"/>
      <c r="K26" s="10"/>
      <c r="L26" s="177"/>
      <c r="M26" s="1"/>
    </row>
    <row r="27" spans="1:13" ht="66.75" customHeight="1" thickBot="1">
      <c r="A27" s="145" t="s">
        <v>128</v>
      </c>
      <c r="B27" s="66" t="s">
        <v>123</v>
      </c>
      <c r="C27" s="88"/>
      <c r="D27" s="89"/>
      <c r="E27" s="89"/>
      <c r="F27" s="89"/>
      <c r="G27" s="89"/>
      <c r="H27" s="89"/>
      <c r="I27" s="115">
        <v>0.25</v>
      </c>
      <c r="J27" s="5"/>
      <c r="K27" s="10" t="str">
        <f>IF(C27="X",$C$14*I27/100,IF(D27="X",$D$14*I27/100,IF(E27="X",$E$14*I27/100,IF(F27="X",$F$14*I27/100,IF(G27="X",$G$14*I27/100,IF(H27="X",$H$14*I27/100,"F"))))))</f>
        <v>F</v>
      </c>
      <c r="L27" s="78">
        <f>+C27*1+D27*2+E27*3+F27*4+G27*5+H27*6</f>
        <v>0</v>
      </c>
      <c r="M27" s="1"/>
    </row>
    <row r="28" spans="1:13" ht="62.25" customHeight="1" thickBot="1">
      <c r="A28" s="145"/>
      <c r="B28" s="67" t="s">
        <v>124</v>
      </c>
      <c r="C28" s="87"/>
      <c r="D28" s="86"/>
      <c r="E28" s="86"/>
      <c r="F28" s="86"/>
      <c r="G28" s="86"/>
      <c r="H28" s="86"/>
      <c r="I28" s="115">
        <v>0.2</v>
      </c>
      <c r="J28" s="5"/>
      <c r="K28" s="10" t="str">
        <f>IF(C28="X",$C$14*I28/100,IF(D28="X",$D$14*I28/100,IF(E28="X",$E$14*I28/100,IF(F28="X",$F$14*I28/100,IF(G28="X",$G$14*I28/100,IF(H28="X",$H$14*I28/100,"F"))))))</f>
        <v>F</v>
      </c>
      <c r="L28" s="78">
        <f>+C28*1+D28*2+E28*3+F28*4+G28*5+H28*6</f>
        <v>0</v>
      </c>
      <c r="M28" s="1"/>
    </row>
    <row r="29" spans="1:13" ht="62.25" customHeight="1" thickBot="1">
      <c r="A29" s="145"/>
      <c r="B29" s="67" t="s">
        <v>126</v>
      </c>
      <c r="C29" s="87"/>
      <c r="D29" s="86"/>
      <c r="E29" s="86"/>
      <c r="F29" s="86"/>
      <c r="G29" s="86"/>
      <c r="H29" s="86"/>
      <c r="I29" s="115">
        <v>0.1</v>
      </c>
      <c r="J29" s="5"/>
      <c r="K29" s="10"/>
      <c r="L29" s="78">
        <f>+C29*1+D29*2+E29*3+F29*4+G29*5+H29*6</f>
        <v>0</v>
      </c>
      <c r="M29" s="1"/>
    </row>
    <row r="30" spans="1:13" ht="75.75" customHeight="1" thickBot="1">
      <c r="A30" s="145"/>
      <c r="B30" s="67" t="s">
        <v>98</v>
      </c>
      <c r="C30" s="88"/>
      <c r="D30" s="89"/>
      <c r="E30" s="89"/>
      <c r="F30" s="89"/>
      <c r="G30" s="89"/>
      <c r="H30" s="89"/>
      <c r="I30" s="115">
        <v>0.2</v>
      </c>
      <c r="J30" s="5"/>
      <c r="K30" s="10" t="str">
        <f>IF(C30="X",$C$14*I30/100,IF(D30="X",$D$14*I30/100,IF(E30="X",$E$14*I30/100,IF(F30="X",$F$14*I30/100,IF(G30="X",$G$14*I30/100,IF(H30="X",$H$14*I30/100,"F"))))))</f>
        <v>F</v>
      </c>
      <c r="L30" s="78">
        <f>+C30*1+D30*2+E30*3+F30*4+G30*5+H30*6</f>
        <v>0</v>
      </c>
      <c r="M30" s="1"/>
    </row>
    <row r="31" spans="1:13" ht="75.75" customHeight="1" thickBot="1">
      <c r="A31" s="145"/>
      <c r="B31" s="67" t="s">
        <v>125</v>
      </c>
      <c r="C31" s="87"/>
      <c r="D31" s="86"/>
      <c r="E31" s="86"/>
      <c r="F31" s="86"/>
      <c r="G31" s="86"/>
      <c r="H31" s="86"/>
      <c r="I31" s="115">
        <v>0.25</v>
      </c>
      <c r="J31" s="5"/>
      <c r="K31" s="10" t="str">
        <f>IF(C31="X",$C$14*I31/100,IF(D31="X",$D$14*I31/100,IF(E31="X",$E$14*I31/100,IF(F31="X",$F$14*I31/100,IF(G31="X",$G$14*I31/100,IF(H31="X",$H$14*I31/100,"F"))))))</f>
        <v>F</v>
      </c>
      <c r="L31" s="78">
        <f>+C31*1+D31*2+E31*3+F31*4+G31*5+H31*6</f>
        <v>0</v>
      </c>
      <c r="M31" s="1"/>
    </row>
    <row r="32" spans="1:14" ht="39" customHeight="1" thickBot="1">
      <c r="A32" s="146" t="s">
        <v>16</v>
      </c>
      <c r="B32" s="147"/>
      <c r="C32" s="144">
        <f>(L27*I27)+(L28*I28)+(L29*I29)+(L30*I30)+(L31*I31)</f>
        <v>0</v>
      </c>
      <c r="D32" s="144"/>
      <c r="E32" s="144"/>
      <c r="F32" s="144"/>
      <c r="G32" s="144"/>
      <c r="H32" s="144"/>
      <c r="I32" s="118">
        <f>SUM(I27:I31)</f>
        <v>1</v>
      </c>
      <c r="J32" s="81"/>
      <c r="K32" s="80">
        <f>SUM(K27:K31)</f>
        <v>0</v>
      </c>
      <c r="L32" s="119">
        <f>C32</f>
        <v>0</v>
      </c>
      <c r="M32" s="1"/>
      <c r="N32" s="12">
        <f>SUM(L27:L31)</f>
        <v>0</v>
      </c>
    </row>
    <row r="33" spans="1:14" ht="15.75" thickBot="1">
      <c r="A33" s="148" t="s">
        <v>9</v>
      </c>
      <c r="B33" s="151" t="s">
        <v>10</v>
      </c>
      <c r="C33" s="154" t="s">
        <v>1</v>
      </c>
      <c r="D33" s="154"/>
      <c r="E33" s="154"/>
      <c r="F33" s="154"/>
      <c r="G33" s="154"/>
      <c r="H33" s="154"/>
      <c r="I33" s="127" t="s">
        <v>29</v>
      </c>
      <c r="J33" s="130" t="s">
        <v>2</v>
      </c>
      <c r="L33" s="175" t="s">
        <v>78</v>
      </c>
      <c r="M33" s="1"/>
      <c r="N33" s="12"/>
    </row>
    <row r="34" spans="1:14" ht="15">
      <c r="A34" s="149"/>
      <c r="B34" s="152"/>
      <c r="C34" s="133" t="s">
        <v>23</v>
      </c>
      <c r="D34" s="134"/>
      <c r="E34" s="135"/>
      <c r="F34" s="133" t="s">
        <v>24</v>
      </c>
      <c r="G34" s="134"/>
      <c r="H34" s="135"/>
      <c r="I34" s="128"/>
      <c r="J34" s="131"/>
      <c r="L34" s="176"/>
      <c r="M34" s="1"/>
      <c r="N34" s="12"/>
    </row>
    <row r="35" spans="1:14" ht="15.75" thickBot="1">
      <c r="A35" s="150"/>
      <c r="B35" s="153"/>
      <c r="C35" s="63" t="s">
        <v>11</v>
      </c>
      <c r="D35" s="64" t="s">
        <v>12</v>
      </c>
      <c r="E35" s="65" t="s">
        <v>13</v>
      </c>
      <c r="F35" s="63" t="s">
        <v>13</v>
      </c>
      <c r="G35" s="64" t="s">
        <v>12</v>
      </c>
      <c r="H35" s="65" t="s">
        <v>11</v>
      </c>
      <c r="I35" s="129"/>
      <c r="J35" s="132"/>
      <c r="K35" s="10"/>
      <c r="L35" s="177"/>
      <c r="M35" s="1"/>
      <c r="N35" s="12"/>
    </row>
    <row r="36" spans="1:13" ht="53.25" customHeight="1" thickBot="1">
      <c r="A36" s="155" t="s">
        <v>129</v>
      </c>
      <c r="B36" s="35" t="s">
        <v>99</v>
      </c>
      <c r="C36" s="88"/>
      <c r="D36" s="89"/>
      <c r="E36" s="89"/>
      <c r="F36" s="89"/>
      <c r="G36" s="89"/>
      <c r="H36" s="89"/>
      <c r="I36" s="115">
        <v>0.3</v>
      </c>
      <c r="J36" s="4"/>
      <c r="K36" s="10" t="str">
        <f>IF(C36="X",$C$14*I36/100,IF(D36="X",$D$14*I36/100,IF(E36="X",$E$14*I36/100,IF(F36="X",$F$14*I36/100,IF(G36="X",$G$14*I36/100,IF(H36="X",$H$14*I36/100,"F"))))))</f>
        <v>F</v>
      </c>
      <c r="L36" s="78">
        <f>+C36*1+D36*2+E36*3+F36*4+G36*5+H36*6</f>
        <v>0</v>
      </c>
      <c r="M36" s="1"/>
    </row>
    <row r="37" spans="1:13" ht="59.25" customHeight="1" thickBot="1">
      <c r="A37" s="178"/>
      <c r="B37" s="36" t="s">
        <v>130</v>
      </c>
      <c r="C37" s="87"/>
      <c r="D37" s="86"/>
      <c r="E37" s="86"/>
      <c r="F37" s="86"/>
      <c r="G37" s="86"/>
      <c r="H37" s="86"/>
      <c r="I37" s="115">
        <v>0.2</v>
      </c>
      <c r="J37" s="4"/>
      <c r="K37" s="10" t="str">
        <f>IF(C37="X",$C$14*I37/100,IF(D37="X",$D$14*I37/100,IF(E37="X",$E$14*I37/100,IF(F37="X",$F$14*I37/100,IF(G37="X",$G$14*I37/100,IF(H37="X",$H$14*I37/100,"F"))))))</f>
        <v>F</v>
      </c>
      <c r="L37" s="78">
        <f>+C37*1+D37*2+E37*3+F37*4+G37*5+H37*6</f>
        <v>0</v>
      </c>
      <c r="M37" s="1"/>
    </row>
    <row r="38" spans="1:13" ht="54.75" customHeight="1" thickBot="1">
      <c r="A38" s="178"/>
      <c r="B38" s="36" t="s">
        <v>131</v>
      </c>
      <c r="C38" s="87"/>
      <c r="D38" s="86"/>
      <c r="E38" s="86"/>
      <c r="F38" s="86"/>
      <c r="G38" s="86"/>
      <c r="H38" s="86"/>
      <c r="I38" s="115">
        <v>0.2</v>
      </c>
      <c r="J38" s="4"/>
      <c r="K38" s="10" t="str">
        <f>IF(C38="X",$C$14*I38/100,IF(D38="X",$D$14*I38/100,IF(E38="X",$E$14*I38/100,IF(F38="X",$F$14*I38/100,IF(G38="X",$G$14*I38/100,IF(H38="X",$H$14*I38/100,"F"))))))</f>
        <v>F</v>
      </c>
      <c r="L38" s="78">
        <f>+C38*1+D38*2+E38*3+F38*4+G38*5+H38*6</f>
        <v>0</v>
      </c>
      <c r="M38" s="1"/>
    </row>
    <row r="39" spans="1:13" ht="75.75" customHeight="1" thickBot="1">
      <c r="A39" s="178"/>
      <c r="B39" s="36" t="s">
        <v>100</v>
      </c>
      <c r="C39" s="87"/>
      <c r="D39" s="86"/>
      <c r="E39" s="86"/>
      <c r="F39" s="86"/>
      <c r="G39" s="86"/>
      <c r="H39" s="86"/>
      <c r="I39" s="115">
        <v>0.3</v>
      </c>
      <c r="J39" s="4"/>
      <c r="K39" s="10" t="str">
        <f>IF(C39="X",$C$14*I39/100,IF(D39="X",$D$14*I39/100,IF(E39="X",$E$14*I39/100,IF(F39="X",$F$14*I39/100,IF(G39="X",$G$14*I39/100,IF(H39="X",$H$14*I39/100,"F"))))))</f>
        <v>F</v>
      </c>
      <c r="L39" s="78">
        <f>+C39*1+D39*2+E39*3+F39*4+G39*5+H39*6</f>
        <v>0</v>
      </c>
      <c r="M39" s="1"/>
    </row>
    <row r="40" spans="1:13" ht="42" customHeight="1" thickBot="1">
      <c r="A40" s="157" t="s">
        <v>16</v>
      </c>
      <c r="B40" s="158"/>
      <c r="C40" s="144">
        <f>(L36*I36)+(L37*I37)+(L38*I38)+(L39*I39)</f>
        <v>0</v>
      </c>
      <c r="D40" s="144"/>
      <c r="E40" s="144"/>
      <c r="F40" s="144"/>
      <c r="G40" s="144"/>
      <c r="H40" s="144"/>
      <c r="I40" s="118">
        <f>SUM(I36:I39)</f>
        <v>1</v>
      </c>
      <c r="J40" s="82"/>
      <c r="K40" s="11">
        <f>SUM(K36:K39)</f>
        <v>0</v>
      </c>
      <c r="L40" s="120">
        <f>C40</f>
        <v>0</v>
      </c>
      <c r="M40" s="1"/>
    </row>
    <row r="41" spans="1:13" ht="15.75" thickBot="1">
      <c r="A41" s="148" t="s">
        <v>9</v>
      </c>
      <c r="B41" s="151" t="s">
        <v>10</v>
      </c>
      <c r="C41" s="154" t="s">
        <v>1</v>
      </c>
      <c r="D41" s="154"/>
      <c r="E41" s="154"/>
      <c r="F41" s="154"/>
      <c r="G41" s="154"/>
      <c r="H41" s="154"/>
      <c r="I41" s="127" t="s">
        <v>29</v>
      </c>
      <c r="J41" s="130" t="s">
        <v>2</v>
      </c>
      <c r="L41" s="175" t="s">
        <v>78</v>
      </c>
      <c r="M41" s="1"/>
    </row>
    <row r="42" spans="1:13" ht="15">
      <c r="A42" s="149"/>
      <c r="B42" s="152"/>
      <c r="C42" s="133" t="s">
        <v>23</v>
      </c>
      <c r="D42" s="134"/>
      <c r="E42" s="135"/>
      <c r="F42" s="133" t="s">
        <v>24</v>
      </c>
      <c r="G42" s="134"/>
      <c r="H42" s="135"/>
      <c r="I42" s="128"/>
      <c r="J42" s="131"/>
      <c r="L42" s="176"/>
      <c r="M42" s="1"/>
    </row>
    <row r="43" spans="1:13" ht="15.75" thickBot="1">
      <c r="A43" s="150"/>
      <c r="B43" s="153"/>
      <c r="C43" s="63" t="s">
        <v>11</v>
      </c>
      <c r="D43" s="64" t="s">
        <v>12</v>
      </c>
      <c r="E43" s="65" t="s">
        <v>13</v>
      </c>
      <c r="F43" s="63" t="s">
        <v>13</v>
      </c>
      <c r="G43" s="64" t="s">
        <v>12</v>
      </c>
      <c r="H43" s="65" t="s">
        <v>11</v>
      </c>
      <c r="I43" s="129"/>
      <c r="J43" s="132"/>
      <c r="K43" s="10"/>
      <c r="L43" s="177"/>
      <c r="M43" s="1"/>
    </row>
    <row r="44" spans="1:13" ht="55.5" customHeight="1" thickBot="1">
      <c r="A44" s="145" t="s">
        <v>133</v>
      </c>
      <c r="B44" s="35" t="s">
        <v>101</v>
      </c>
      <c r="C44" s="88"/>
      <c r="D44" s="89"/>
      <c r="E44" s="89"/>
      <c r="F44" s="89"/>
      <c r="G44" s="89"/>
      <c r="H44" s="89"/>
      <c r="I44" s="115">
        <v>0.25</v>
      </c>
      <c r="J44" s="4"/>
      <c r="K44" s="10" t="str">
        <f>IF(C44="X",$C$14*I44/100,IF(D44="X",$D$14*I44/100,IF(E44="X",$E$14*I44/100,IF(F44="X",$F$14*I44/100,IF(G44="X",$G$14*I44/100,IF(H44="X",$H$14*I44/100,"F"))))))</f>
        <v>F</v>
      </c>
      <c r="L44" s="78">
        <f>+C44*1+D44*2+E44*3+F44*4+G44*5+H44*6</f>
        <v>0</v>
      </c>
      <c r="M44" s="1"/>
    </row>
    <row r="45" spans="1:13" ht="50.25" customHeight="1" thickBot="1">
      <c r="A45" s="145"/>
      <c r="B45" s="36" t="s">
        <v>134</v>
      </c>
      <c r="C45" s="87"/>
      <c r="D45" s="86"/>
      <c r="E45" s="86"/>
      <c r="F45" s="86"/>
      <c r="G45" s="86"/>
      <c r="H45" s="86"/>
      <c r="I45" s="115">
        <v>0.15</v>
      </c>
      <c r="J45" s="4"/>
      <c r="K45" s="10" t="str">
        <f>IF(C45="X",$C$14*I45/100,IF(D45="X",$D$14*I45/100,IF(E45="X",$E$14*I45/100,IF(F45="X",$F$14*I45/100,IF(G45="X",$G$14*I45/100,IF(H45="X",$H$14*I45/100,"F"))))))</f>
        <v>F</v>
      </c>
      <c r="L45" s="78">
        <f>+C45*1+D45*2+E45*3+F45*4+G45*5+H45*6</f>
        <v>0</v>
      </c>
      <c r="M45" s="1"/>
    </row>
    <row r="46" spans="1:13" ht="50.25" customHeight="1" thickBot="1">
      <c r="A46" s="145"/>
      <c r="B46" s="36" t="s">
        <v>135</v>
      </c>
      <c r="C46" s="87"/>
      <c r="D46" s="86"/>
      <c r="E46" s="86"/>
      <c r="F46" s="86"/>
      <c r="G46" s="86"/>
      <c r="H46" s="86"/>
      <c r="I46" s="115">
        <v>0.15</v>
      </c>
      <c r="J46" s="4"/>
      <c r="K46" s="10" t="str">
        <f>IF(C46="X",$C$14*I46/100,IF(D46="X",$D$14*I46/100,IF(E46="X",$E$14*I46/100,IF(F46="X",$F$14*I46/100,IF(G46="X",$G$14*I46/100,IF(H46="X",$H$14*I46/100,"F"))))))</f>
        <v>F</v>
      </c>
      <c r="L46" s="78">
        <f>+C46*1+D46*2+E46*3+F46*4+G46*5+H46*6</f>
        <v>0</v>
      </c>
      <c r="M46" s="1"/>
    </row>
    <row r="47" spans="1:13" ht="50.25" customHeight="1" thickBot="1">
      <c r="A47" s="145"/>
      <c r="B47" s="36" t="s">
        <v>136</v>
      </c>
      <c r="C47" s="87"/>
      <c r="D47" s="86"/>
      <c r="E47" s="86"/>
      <c r="F47" s="86"/>
      <c r="G47" s="86"/>
      <c r="H47" s="86"/>
      <c r="I47" s="115">
        <v>0.25</v>
      </c>
      <c r="J47" s="4"/>
      <c r="K47" s="10" t="str">
        <f>IF(C47="X",$C$14*I47/100,IF(D47="X",$D$14*I47/100,IF(E47="X",$E$14*I47/100,IF(F47="X",$F$14*I47/100,IF(G47="X",$G$14*I47/100,IF(H47="X",$H$14*I47/100,"F"))))))</f>
        <v>F</v>
      </c>
      <c r="L47" s="78">
        <f>+C47*1+D47*2+E47*3+F47*4+G47*5+H47*6</f>
        <v>0</v>
      </c>
      <c r="M47" s="1"/>
    </row>
    <row r="48" spans="1:13" ht="66.75" customHeight="1" thickBot="1">
      <c r="A48" s="145"/>
      <c r="B48" s="36" t="s">
        <v>102</v>
      </c>
      <c r="C48" s="87"/>
      <c r="D48" s="86"/>
      <c r="E48" s="86"/>
      <c r="F48" s="86"/>
      <c r="G48" s="86"/>
      <c r="H48" s="86"/>
      <c r="I48" s="115">
        <v>0.2</v>
      </c>
      <c r="J48" s="4"/>
      <c r="K48" s="10" t="str">
        <f>IF(C48="X",$C$14*I48/100,IF(D48="X",$D$14*I48/100,IF(E48="X",$E$14*I48/100,IF(F48="X",$F$14*I48/100,IF(G48="X",$G$14*I48/100,IF(H48="X",$H$14*I48/100,"F"))))))</f>
        <v>F</v>
      </c>
      <c r="L48" s="78">
        <f>+C48*1+D48*2+E48*3+F48*4+G48*5+H48*6</f>
        <v>0</v>
      </c>
      <c r="M48" s="1"/>
    </row>
    <row r="49" spans="1:13" ht="36.75" customHeight="1" thickBot="1">
      <c r="A49" s="157" t="s">
        <v>16</v>
      </c>
      <c r="B49" s="158"/>
      <c r="C49" s="144">
        <f>+(L44*I44)+(L45*I45)+(L46*I46)+(L47*I47)+(L48*I48)</f>
        <v>0</v>
      </c>
      <c r="D49" s="144"/>
      <c r="E49" s="144"/>
      <c r="F49" s="144"/>
      <c r="G49" s="144"/>
      <c r="H49" s="144"/>
      <c r="I49" s="118">
        <f>SUM(I43:I48)</f>
        <v>1</v>
      </c>
      <c r="J49" s="81"/>
      <c r="K49" s="11">
        <f>SUM(K44:K48)</f>
        <v>0</v>
      </c>
      <c r="L49" s="120">
        <f>C49</f>
        <v>0</v>
      </c>
      <c r="M49" s="1"/>
    </row>
    <row r="50" spans="1:13" ht="15.75" thickBot="1">
      <c r="A50" s="148" t="s">
        <v>9</v>
      </c>
      <c r="B50" s="151" t="s">
        <v>10</v>
      </c>
      <c r="C50" s="154" t="s">
        <v>1</v>
      </c>
      <c r="D50" s="154"/>
      <c r="E50" s="154"/>
      <c r="F50" s="154"/>
      <c r="G50" s="154"/>
      <c r="H50" s="154"/>
      <c r="I50" s="127" t="s">
        <v>29</v>
      </c>
      <c r="J50" s="130" t="s">
        <v>2</v>
      </c>
      <c r="L50" s="175" t="s">
        <v>78</v>
      </c>
      <c r="M50" s="1"/>
    </row>
    <row r="51" spans="1:13" ht="15">
      <c r="A51" s="149"/>
      <c r="B51" s="152"/>
      <c r="C51" s="133" t="s">
        <v>23</v>
      </c>
      <c r="D51" s="134"/>
      <c r="E51" s="135"/>
      <c r="F51" s="133" t="s">
        <v>24</v>
      </c>
      <c r="G51" s="134"/>
      <c r="H51" s="135"/>
      <c r="I51" s="128"/>
      <c r="J51" s="131"/>
      <c r="L51" s="176"/>
      <c r="M51" s="1"/>
    </row>
    <row r="52" spans="1:13" ht="15.75" thickBot="1">
      <c r="A52" s="150"/>
      <c r="B52" s="153"/>
      <c r="C52" s="63" t="s">
        <v>11</v>
      </c>
      <c r="D52" s="64" t="s">
        <v>12</v>
      </c>
      <c r="E52" s="65" t="s">
        <v>13</v>
      </c>
      <c r="F52" s="63" t="s">
        <v>13</v>
      </c>
      <c r="G52" s="64" t="s">
        <v>12</v>
      </c>
      <c r="H52" s="65" t="s">
        <v>11</v>
      </c>
      <c r="I52" s="129"/>
      <c r="J52" s="132"/>
      <c r="K52" s="10"/>
      <c r="L52" s="177"/>
      <c r="M52" s="1"/>
    </row>
    <row r="53" spans="1:13" ht="81" customHeight="1" thickBot="1">
      <c r="A53" s="145" t="s">
        <v>25</v>
      </c>
      <c r="B53" s="37" t="s">
        <v>137</v>
      </c>
      <c r="C53" s="88"/>
      <c r="D53" s="89"/>
      <c r="E53" s="89"/>
      <c r="F53" s="89"/>
      <c r="G53" s="89"/>
      <c r="H53" s="89"/>
      <c r="I53" s="115">
        <v>0.25</v>
      </c>
      <c r="J53" s="4"/>
      <c r="K53" s="10" t="str">
        <f>IF(C53="X",$C$14*I53/100,IF(D53="X",$D$14*I53/100,IF(E53="X",$E$14*I53/100,IF(F53="X",$F$14*I53/100,IF(G53="X",$G$14*I53/100,IF(H53="X",$H$14*I53/100,"F"))))))</f>
        <v>F</v>
      </c>
      <c r="L53" s="78">
        <f>+C53*1+D53*2+E53*3+F53*4+G53*5+H53*6</f>
        <v>0</v>
      </c>
      <c r="M53" s="1"/>
    </row>
    <row r="54" spans="1:13" ht="72" customHeight="1" thickBot="1">
      <c r="A54" s="145"/>
      <c r="B54" s="37" t="s">
        <v>138</v>
      </c>
      <c r="C54" s="87"/>
      <c r="D54" s="86"/>
      <c r="E54" s="86"/>
      <c r="F54" s="86"/>
      <c r="G54" s="86"/>
      <c r="H54" s="86"/>
      <c r="I54" s="115">
        <v>0.25</v>
      </c>
      <c r="J54" s="4"/>
      <c r="K54" s="10" t="str">
        <f>IF(C54="X",$C$14*I54/100,IF(D54="X",$D$14*I54/100,IF(E54="X",$E$14*I54/100,IF(F54="X",$F$14*I54/100,IF(G54="X",$G$14*I54/100,IF(H54="X",$H$14*I54/100,"F"))))))</f>
        <v>F</v>
      </c>
      <c r="L54" s="78">
        <f>+C54*1+D54*2+E54*3+F54*4+G54*5+H54*6</f>
        <v>0</v>
      </c>
      <c r="M54" s="1"/>
    </row>
    <row r="55" spans="1:13" ht="59.25" customHeight="1" thickBot="1">
      <c r="A55" s="145"/>
      <c r="B55" s="38" t="s">
        <v>139</v>
      </c>
      <c r="C55" s="87"/>
      <c r="D55" s="86"/>
      <c r="E55" s="86"/>
      <c r="F55" s="86"/>
      <c r="G55" s="86"/>
      <c r="H55" s="86"/>
      <c r="I55" s="115">
        <v>0.25</v>
      </c>
      <c r="J55" s="4"/>
      <c r="K55" s="10" t="str">
        <f>IF(C55="X",$C$14*I55/100,IF(D55="X",$D$14*I55/100,IF(E55="X",$E$14*I55/100,IF(F55="X",$F$14*I55/100,IF(G55="X",$G$14*I55/100,IF(H55="X",$H$14*I55/100,"F"))))))</f>
        <v>F</v>
      </c>
      <c r="L55" s="78">
        <f>+C55*1+D55*2+E55*3+F55*4+G55*5+H55*6</f>
        <v>0</v>
      </c>
      <c r="M55" s="1"/>
    </row>
    <row r="56" spans="1:13" ht="71.25" customHeight="1" thickBot="1">
      <c r="A56" s="145"/>
      <c r="B56" s="38" t="s">
        <v>140</v>
      </c>
      <c r="C56" s="87"/>
      <c r="D56" s="86"/>
      <c r="E56" s="86"/>
      <c r="F56" s="86"/>
      <c r="G56" s="86"/>
      <c r="H56" s="86"/>
      <c r="I56" s="115">
        <v>0.25</v>
      </c>
      <c r="J56" s="4"/>
      <c r="K56" s="10" t="str">
        <f>IF(C56="X",$C$14*I56/100,IF(D56="X",$D$14*I56/100,IF(E56="X",$E$14*I56/100,IF(F56="X",$F$14*I56/100,IF(G56="X",$G$14*I56/100,IF(H56="X",$H$14*I56/100,"F"))))))</f>
        <v>F</v>
      </c>
      <c r="L56" s="78">
        <f>+C56*1+D56*2+E56*3+F56*4+G56*5+H56*6</f>
        <v>0</v>
      </c>
      <c r="M56" s="1"/>
    </row>
    <row r="57" spans="1:13" ht="31.5" customHeight="1" thickBot="1">
      <c r="A57" s="159" t="s">
        <v>16</v>
      </c>
      <c r="B57" s="160"/>
      <c r="C57" s="144">
        <f>+(L53*I53)+(L54*I54)+(L55*I55)+(L56*I56)</f>
        <v>0</v>
      </c>
      <c r="D57" s="144"/>
      <c r="E57" s="144"/>
      <c r="F57" s="144"/>
      <c r="G57" s="144"/>
      <c r="H57" s="144"/>
      <c r="I57" s="118">
        <f>SUM(I53:I56)</f>
        <v>1</v>
      </c>
      <c r="J57" s="91"/>
      <c r="K57" s="80">
        <f>SUM(K53:K56)</f>
        <v>0</v>
      </c>
      <c r="L57" s="119">
        <f>C57</f>
        <v>0</v>
      </c>
      <c r="M57" s="1"/>
    </row>
    <row r="58" spans="1:13" ht="31.5" customHeight="1" thickBot="1">
      <c r="A58" s="146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"/>
    </row>
    <row r="59" spans="1:13" ht="31.5" customHeight="1" thickBot="1">
      <c r="A59" s="180" t="s">
        <v>88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2"/>
      <c r="M59" s="1"/>
    </row>
    <row r="60" spans="1:13" ht="31.5" customHeight="1">
      <c r="A60" s="83"/>
      <c r="B60" s="83"/>
      <c r="C60" s="84"/>
      <c r="D60" s="84"/>
      <c r="E60" s="84"/>
      <c r="F60" s="84"/>
      <c r="G60" s="84"/>
      <c r="H60" s="84"/>
      <c r="I60" s="85"/>
      <c r="J60" s="92"/>
      <c r="K60" s="92"/>
      <c r="L60" s="93"/>
      <c r="M60" s="1"/>
    </row>
    <row r="61" spans="1:13" ht="14.25" customHeight="1">
      <c r="A61" s="163" t="s">
        <v>9</v>
      </c>
      <c r="B61" s="164" t="s">
        <v>10</v>
      </c>
      <c r="C61" s="167" t="s">
        <v>1</v>
      </c>
      <c r="D61" s="167"/>
      <c r="E61" s="167"/>
      <c r="F61" s="167"/>
      <c r="G61" s="167"/>
      <c r="H61" s="167"/>
      <c r="I61" s="168" t="s">
        <v>29</v>
      </c>
      <c r="J61" s="171" t="s">
        <v>146</v>
      </c>
      <c r="K61" s="11"/>
      <c r="L61" s="179" t="s">
        <v>78</v>
      </c>
      <c r="M61" s="1"/>
    </row>
    <row r="62" spans="1:13" ht="15" customHeight="1">
      <c r="A62" s="149"/>
      <c r="B62" s="165"/>
      <c r="C62" s="174" t="s">
        <v>23</v>
      </c>
      <c r="D62" s="174"/>
      <c r="E62" s="174"/>
      <c r="F62" s="174" t="s">
        <v>24</v>
      </c>
      <c r="G62" s="174"/>
      <c r="H62" s="174"/>
      <c r="I62" s="169"/>
      <c r="J62" s="172"/>
      <c r="K62" s="11"/>
      <c r="L62" s="176"/>
      <c r="M62" s="1"/>
    </row>
    <row r="63" spans="1:13" ht="15" customHeight="1" thickBot="1">
      <c r="A63" s="150"/>
      <c r="B63" s="166"/>
      <c r="C63" s="64" t="s">
        <v>11</v>
      </c>
      <c r="D63" s="64" t="s">
        <v>12</v>
      </c>
      <c r="E63" s="64" t="s">
        <v>13</v>
      </c>
      <c r="F63" s="64" t="s">
        <v>13</v>
      </c>
      <c r="G63" s="64" t="s">
        <v>12</v>
      </c>
      <c r="H63" s="64" t="s">
        <v>11</v>
      </c>
      <c r="I63" s="170"/>
      <c r="J63" s="173"/>
      <c r="K63" s="11"/>
      <c r="L63" s="177"/>
      <c r="M63" s="1"/>
    </row>
    <row r="64" spans="1:13" ht="50.25" customHeight="1" thickBot="1">
      <c r="A64" s="161" t="s">
        <v>26</v>
      </c>
      <c r="B64" s="7" t="s">
        <v>141</v>
      </c>
      <c r="C64" s="88"/>
      <c r="D64" s="89"/>
      <c r="E64" s="89"/>
      <c r="F64" s="89"/>
      <c r="G64" s="89"/>
      <c r="H64" s="89"/>
      <c r="I64" s="115">
        <v>0.1</v>
      </c>
      <c r="J64" s="4"/>
      <c r="K64" s="10" t="str">
        <f aca="true" t="shared" si="0" ref="K64:K69">IF(C64="X",$C$14*I64/100,IF(D64="X",$D$14*I64/100,IF(E64="X",$E$14*I64/100,IF(F64="X",$F$14*I64/100,IF(G64="X",$G$14*I64/100,IF(H64="X",$H$14*I64/100,"F"))))))</f>
        <v>F</v>
      </c>
      <c r="L64" s="78">
        <f aca="true" t="shared" si="1" ref="L64:L69">+C64*1+D64*2+E64*3+F64*4+G64*5+H64*6</f>
        <v>0</v>
      </c>
      <c r="M64" s="1"/>
    </row>
    <row r="65" spans="1:13" ht="51.75" thickBot="1">
      <c r="A65" s="161"/>
      <c r="B65" s="7" t="s">
        <v>142</v>
      </c>
      <c r="C65" s="87"/>
      <c r="D65" s="86"/>
      <c r="E65" s="86"/>
      <c r="F65" s="86"/>
      <c r="G65" s="86"/>
      <c r="H65" s="86"/>
      <c r="I65" s="115">
        <v>0.2</v>
      </c>
      <c r="J65" s="4"/>
      <c r="K65" s="10" t="str">
        <f t="shared" si="0"/>
        <v>F</v>
      </c>
      <c r="L65" s="78">
        <f t="shared" si="1"/>
        <v>0</v>
      </c>
      <c r="M65" s="1"/>
    </row>
    <row r="66" spans="1:13" ht="57" customHeight="1" thickBot="1">
      <c r="A66" s="161"/>
      <c r="B66" s="7" t="s">
        <v>143</v>
      </c>
      <c r="C66" s="87"/>
      <c r="D66" s="86"/>
      <c r="E66" s="86"/>
      <c r="F66" s="86"/>
      <c r="G66" s="86"/>
      <c r="H66" s="86"/>
      <c r="I66" s="115">
        <v>0.15</v>
      </c>
      <c r="J66" s="4"/>
      <c r="K66" s="10" t="str">
        <f t="shared" si="0"/>
        <v>F</v>
      </c>
      <c r="L66" s="78">
        <f t="shared" si="1"/>
        <v>0</v>
      </c>
      <c r="M66" s="1"/>
    </row>
    <row r="67" spans="1:13" ht="41.25" customHeight="1" thickBot="1">
      <c r="A67" s="161"/>
      <c r="B67" s="7" t="s">
        <v>144</v>
      </c>
      <c r="C67" s="87"/>
      <c r="D67" s="86"/>
      <c r="E67" s="86"/>
      <c r="F67" s="86"/>
      <c r="G67" s="86"/>
      <c r="H67" s="86"/>
      <c r="I67" s="115">
        <v>0.2</v>
      </c>
      <c r="J67" s="4"/>
      <c r="K67" s="10" t="str">
        <f t="shared" si="0"/>
        <v>F</v>
      </c>
      <c r="L67" s="78">
        <f t="shared" si="1"/>
        <v>0</v>
      </c>
      <c r="M67" s="1"/>
    </row>
    <row r="68" spans="1:13" ht="41.25" customHeight="1" thickBot="1">
      <c r="A68" s="161"/>
      <c r="B68" s="7" t="s">
        <v>145</v>
      </c>
      <c r="C68" s="87"/>
      <c r="D68" s="86"/>
      <c r="E68" s="86"/>
      <c r="F68" s="86"/>
      <c r="G68" s="86"/>
      <c r="H68" s="86"/>
      <c r="I68" s="115">
        <v>0.2</v>
      </c>
      <c r="J68" s="4"/>
      <c r="K68" s="10" t="str">
        <f t="shared" si="0"/>
        <v>F</v>
      </c>
      <c r="L68" s="78">
        <f t="shared" si="1"/>
        <v>0</v>
      </c>
      <c r="M68" s="1"/>
    </row>
    <row r="69" spans="1:13" ht="41.25" customHeight="1" thickBot="1">
      <c r="A69" s="161"/>
      <c r="B69" s="7" t="s">
        <v>147</v>
      </c>
      <c r="C69" s="87"/>
      <c r="D69" s="86"/>
      <c r="E69" s="86"/>
      <c r="F69" s="86"/>
      <c r="G69" s="86"/>
      <c r="H69" s="86"/>
      <c r="I69" s="115">
        <v>0.15</v>
      </c>
      <c r="J69" s="4"/>
      <c r="K69" s="10" t="str">
        <f t="shared" si="0"/>
        <v>F</v>
      </c>
      <c r="L69" s="78">
        <f t="shared" si="1"/>
        <v>0</v>
      </c>
      <c r="M69" s="1"/>
    </row>
    <row r="70" spans="1:13" ht="36" customHeight="1" thickBot="1">
      <c r="A70" s="162" t="s">
        <v>16</v>
      </c>
      <c r="B70" s="160"/>
      <c r="C70" s="144">
        <f>+(L64*I64)+(L65*I65)+(L66*I66)+(L67*I67)+(L68*I68)+(L69*I69)</f>
        <v>0</v>
      </c>
      <c r="D70" s="144"/>
      <c r="E70" s="144"/>
      <c r="F70" s="144"/>
      <c r="G70" s="144"/>
      <c r="H70" s="144"/>
      <c r="I70" s="121">
        <f>SUM(I64:I69)</f>
        <v>1</v>
      </c>
      <c r="J70" s="90"/>
      <c r="K70" s="94">
        <f>SUM(K64:K69)</f>
        <v>0</v>
      </c>
      <c r="L70" s="119">
        <f>C70</f>
        <v>0</v>
      </c>
      <c r="M70" s="1"/>
    </row>
  </sheetData>
  <sheetProtection/>
  <mergeCells count="75">
    <mergeCell ref="L61:L63"/>
    <mergeCell ref="A13:L13"/>
    <mergeCell ref="A58:L58"/>
    <mergeCell ref="A59:L59"/>
    <mergeCell ref="I41:I43"/>
    <mergeCell ref="J41:J43"/>
    <mergeCell ref="L41:L43"/>
    <mergeCell ref="F42:H42"/>
    <mergeCell ref="J33:J35"/>
    <mergeCell ref="L33:L35"/>
    <mergeCell ref="C34:E34"/>
    <mergeCell ref="F34:H34"/>
    <mergeCell ref="A50:A52"/>
    <mergeCell ref="B50:B52"/>
    <mergeCell ref="C50:H50"/>
    <mergeCell ref="I50:I52"/>
    <mergeCell ref="F51:H51"/>
    <mergeCell ref="I33:I35"/>
    <mergeCell ref="A36:A39"/>
    <mergeCell ref="A40:B40"/>
    <mergeCell ref="J50:J52"/>
    <mergeCell ref="L24:L26"/>
    <mergeCell ref="C25:E25"/>
    <mergeCell ref="F25:H25"/>
    <mergeCell ref="A23:B23"/>
    <mergeCell ref="L50:L52"/>
    <mergeCell ref="C51:E51"/>
    <mergeCell ref="A33:A35"/>
    <mergeCell ref="B33:B35"/>
    <mergeCell ref="C33:H33"/>
    <mergeCell ref="I61:I63"/>
    <mergeCell ref="J61:J63"/>
    <mergeCell ref="C62:E62"/>
    <mergeCell ref="F62:H62"/>
    <mergeCell ref="L15:L17"/>
    <mergeCell ref="A24:A26"/>
    <mergeCell ref="B24:B26"/>
    <mergeCell ref="C24:H24"/>
    <mergeCell ref="I24:I26"/>
    <mergeCell ref="J24:J26"/>
    <mergeCell ref="A53:A56"/>
    <mergeCell ref="A57:B57"/>
    <mergeCell ref="C57:H57"/>
    <mergeCell ref="A64:A69"/>
    <mergeCell ref="A70:B70"/>
    <mergeCell ref="C70:H70"/>
    <mergeCell ref="A61:A63"/>
    <mergeCell ref="B61:B63"/>
    <mergeCell ref="C61:H61"/>
    <mergeCell ref="C40:H40"/>
    <mergeCell ref="A44:A48"/>
    <mergeCell ref="A49:B49"/>
    <mergeCell ref="C49:H49"/>
    <mergeCell ref="A41:A43"/>
    <mergeCell ref="B41:B43"/>
    <mergeCell ref="C41:H41"/>
    <mergeCell ref="C42:E42"/>
    <mergeCell ref="C23:H23"/>
    <mergeCell ref="A27:A31"/>
    <mergeCell ref="A32:B32"/>
    <mergeCell ref="C32:H32"/>
    <mergeCell ref="A15:A17"/>
    <mergeCell ref="B15:B17"/>
    <mergeCell ref="C15:H15"/>
    <mergeCell ref="A18:A22"/>
    <mergeCell ref="I15:I17"/>
    <mergeCell ref="J15:J17"/>
    <mergeCell ref="C16:E16"/>
    <mergeCell ref="F16:H16"/>
    <mergeCell ref="A11:L11"/>
    <mergeCell ref="A4:L4"/>
    <mergeCell ref="A6:B6"/>
    <mergeCell ref="C6:F6"/>
    <mergeCell ref="A8:L8"/>
    <mergeCell ref="A10:L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4:L125"/>
  <sheetViews>
    <sheetView zoomScalePageLayoutView="0" workbookViewId="0" topLeftCell="A4">
      <selection activeCell="A93" sqref="A93:A99"/>
    </sheetView>
  </sheetViews>
  <sheetFormatPr defaultColWidth="11.421875" defaultRowHeight="15"/>
  <cols>
    <col min="1" max="1" width="20.00390625" style="26" customWidth="1"/>
    <col min="2" max="2" width="55.421875" style="26" customWidth="1"/>
    <col min="3" max="8" width="4.8515625" style="30" customWidth="1"/>
    <col min="9" max="9" width="11.421875" style="34" customWidth="1"/>
    <col min="10" max="10" width="61.421875" style="26" customWidth="1"/>
    <col min="11" max="11" width="11.421875" style="28" hidden="1" customWidth="1"/>
    <col min="12" max="12" width="18.8515625" style="27" bestFit="1" customWidth="1"/>
    <col min="13" max="13" width="6.28125" style="26" hidden="1" customWidth="1"/>
    <col min="14" max="15" width="5.00390625" style="26" hidden="1" customWidth="1"/>
    <col min="16" max="16" width="0" style="26" hidden="1" customWidth="1"/>
    <col min="17" max="17" width="15.140625" style="26" hidden="1" customWidth="1"/>
    <col min="18" max="18" width="0" style="26" hidden="1" customWidth="1"/>
    <col min="19" max="19" width="15.421875" style="26" hidden="1" customWidth="1"/>
    <col min="20" max="20" width="20.140625" style="26" hidden="1" customWidth="1"/>
    <col min="21" max="21" width="29.7109375" style="26" hidden="1" customWidth="1"/>
    <col min="22" max="26" width="0" style="26" hidden="1" customWidth="1"/>
    <col min="27" max="16384" width="11.421875" style="26" customWidth="1"/>
  </cols>
  <sheetData>
    <row r="1" ht="18.75"/>
    <row r="2" ht="18.75"/>
    <row r="3" ht="18.75"/>
    <row r="4" spans="1:12" ht="26.25">
      <c r="A4" s="192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ht="19.5" thickBot="1"/>
    <row r="6" spans="1:6" ht="50.25" customHeight="1" thickBot="1">
      <c r="A6" s="201" t="s">
        <v>27</v>
      </c>
      <c r="B6" s="202"/>
      <c r="C6" s="203">
        <f>DIAGNÓSTICO!D29</f>
        <v>0</v>
      </c>
      <c r="D6" s="204"/>
      <c r="E6" s="204"/>
      <c r="F6" s="205"/>
    </row>
    <row r="7" spans="1:6" ht="18" customHeight="1">
      <c r="A7" s="3"/>
      <c r="B7" s="3"/>
      <c r="C7" s="31"/>
      <c r="D7" s="31"/>
      <c r="E7" s="31"/>
      <c r="F7" s="31"/>
    </row>
    <row r="8" spans="1:12" ht="15">
      <c r="A8" s="193" t="s">
        <v>148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10" spans="1:12" ht="54.75" customHeight="1">
      <c r="A10" s="193" t="s">
        <v>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1:12" ht="15">
      <c r="A11" s="194" t="s">
        <v>149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2" ht="15.75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32.25" thickBot="1">
      <c r="A13" s="180" t="s">
        <v>117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</row>
    <row r="14" spans="3:8" ht="19.5" thickBot="1"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32">
        <v>6</v>
      </c>
    </row>
    <row r="15" spans="1:12" ht="15">
      <c r="A15" s="195" t="s">
        <v>9</v>
      </c>
      <c r="B15" s="188" t="s">
        <v>10</v>
      </c>
      <c r="C15" s="199" t="s">
        <v>1</v>
      </c>
      <c r="D15" s="199"/>
      <c r="E15" s="199"/>
      <c r="F15" s="199"/>
      <c r="G15" s="199"/>
      <c r="H15" s="199"/>
      <c r="I15" s="218" t="s">
        <v>14</v>
      </c>
      <c r="J15" s="188" t="s">
        <v>2</v>
      </c>
      <c r="L15" s="210" t="s">
        <v>75</v>
      </c>
    </row>
    <row r="16" spans="1:12" ht="15">
      <c r="A16" s="196"/>
      <c r="B16" s="189"/>
      <c r="C16" s="206" t="s">
        <v>3</v>
      </c>
      <c r="D16" s="206"/>
      <c r="E16" s="206"/>
      <c r="F16" s="206" t="s">
        <v>4</v>
      </c>
      <c r="G16" s="206"/>
      <c r="H16" s="206"/>
      <c r="I16" s="219"/>
      <c r="J16" s="189"/>
      <c r="L16" s="210"/>
    </row>
    <row r="17" spans="1:12" ht="15">
      <c r="A17" s="197"/>
      <c r="B17" s="198"/>
      <c r="C17" s="33" t="s">
        <v>11</v>
      </c>
      <c r="D17" s="33" t="s">
        <v>12</v>
      </c>
      <c r="E17" s="33" t="s">
        <v>13</v>
      </c>
      <c r="F17" s="33" t="s">
        <v>13</v>
      </c>
      <c r="G17" s="33" t="s">
        <v>12</v>
      </c>
      <c r="H17" s="33" t="s">
        <v>11</v>
      </c>
      <c r="I17" s="219"/>
      <c r="J17" s="189"/>
      <c r="L17" s="210"/>
    </row>
    <row r="18" spans="1:12" ht="52.5" customHeight="1" thickBot="1">
      <c r="A18" s="207" t="s">
        <v>15</v>
      </c>
      <c r="B18" s="38" t="s">
        <v>85</v>
      </c>
      <c r="C18" s="70"/>
      <c r="D18" s="70"/>
      <c r="E18" s="70"/>
      <c r="F18" s="70"/>
      <c r="G18" s="70"/>
      <c r="H18" s="70"/>
      <c r="I18" s="115">
        <v>0.1</v>
      </c>
      <c r="J18" s="4" t="s">
        <v>169</v>
      </c>
      <c r="K18" s="29" t="str">
        <f aca="true" t="shared" si="0" ref="K18:K25">IF(C18="X",$C$14*I18/100,IF(D18="X",$D$14*I18/100,IF(E18="X",$E$14*I18/100,IF(F18="X",$F$14*I18/100,IF(G18="X",$G$14*I18/100,IF(H18="X",$H$14*I18/100,"F"))))))</f>
        <v>F</v>
      </c>
      <c r="L18" s="78">
        <f>+C18*1+D18*2+E18*3+F18*4+G18*5+H18*6</f>
        <v>0</v>
      </c>
    </row>
    <row r="19" spans="1:12" ht="54" customHeight="1" thickBot="1">
      <c r="A19" s="207"/>
      <c r="B19" s="38" t="s">
        <v>150</v>
      </c>
      <c r="C19" s="70"/>
      <c r="D19" s="70"/>
      <c r="E19" s="70"/>
      <c r="F19" s="70"/>
      <c r="G19" s="70"/>
      <c r="H19" s="70"/>
      <c r="I19" s="115">
        <v>0.15</v>
      </c>
      <c r="J19" s="4" t="s">
        <v>170</v>
      </c>
      <c r="K19" s="29" t="str">
        <f t="shared" si="0"/>
        <v>F</v>
      </c>
      <c r="L19" s="78">
        <f aca="true" t="shared" si="1" ref="L19:L25">+C19*1+D19*2+E19*3+F19*4+G19*5+H19*6</f>
        <v>0</v>
      </c>
    </row>
    <row r="20" spans="1:12" ht="49.5" customHeight="1" thickBot="1">
      <c r="A20" s="207"/>
      <c r="B20" s="38" t="s">
        <v>86</v>
      </c>
      <c r="C20" s="70"/>
      <c r="D20" s="70"/>
      <c r="E20" s="70"/>
      <c r="F20" s="70"/>
      <c r="G20" s="70"/>
      <c r="H20" s="70"/>
      <c r="I20" s="115">
        <v>0.1</v>
      </c>
      <c r="J20" s="4" t="s">
        <v>171</v>
      </c>
      <c r="K20" s="29" t="str">
        <f t="shared" si="0"/>
        <v>F</v>
      </c>
      <c r="L20" s="78">
        <f t="shared" si="1"/>
        <v>0</v>
      </c>
    </row>
    <row r="21" spans="1:12" ht="51" customHeight="1" thickBot="1">
      <c r="A21" s="207"/>
      <c r="B21" s="38" t="s">
        <v>151</v>
      </c>
      <c r="C21" s="70"/>
      <c r="D21" s="70"/>
      <c r="E21" s="70"/>
      <c r="F21" s="70"/>
      <c r="G21" s="70"/>
      <c r="H21" s="70"/>
      <c r="I21" s="115">
        <v>0.1</v>
      </c>
      <c r="J21" s="4" t="s">
        <v>172</v>
      </c>
      <c r="K21" s="29" t="str">
        <f t="shared" si="0"/>
        <v>F</v>
      </c>
      <c r="L21" s="78">
        <f t="shared" si="1"/>
        <v>0</v>
      </c>
    </row>
    <row r="22" spans="1:12" ht="51" customHeight="1" thickBot="1">
      <c r="A22" s="208"/>
      <c r="B22" s="37" t="s">
        <v>152</v>
      </c>
      <c r="C22" s="70"/>
      <c r="D22" s="70"/>
      <c r="E22" s="70"/>
      <c r="F22" s="70"/>
      <c r="G22" s="70"/>
      <c r="H22" s="70"/>
      <c r="I22" s="115">
        <v>0.15</v>
      </c>
      <c r="J22" s="8" t="s">
        <v>173</v>
      </c>
      <c r="K22" s="29" t="str">
        <f t="shared" si="0"/>
        <v>F</v>
      </c>
      <c r="L22" s="78">
        <f t="shared" si="1"/>
        <v>0</v>
      </c>
    </row>
    <row r="23" spans="1:12" ht="51" customHeight="1" thickBot="1">
      <c r="A23" s="208"/>
      <c r="B23" s="37" t="s">
        <v>153</v>
      </c>
      <c r="C23" s="70"/>
      <c r="D23" s="70"/>
      <c r="E23" s="70"/>
      <c r="F23" s="70"/>
      <c r="G23" s="70"/>
      <c r="H23" s="70"/>
      <c r="I23" s="115">
        <v>0.1</v>
      </c>
      <c r="J23" s="8" t="s">
        <v>174</v>
      </c>
      <c r="K23" s="29"/>
      <c r="L23" s="78">
        <f t="shared" si="1"/>
        <v>0</v>
      </c>
    </row>
    <row r="24" spans="1:12" ht="51" customHeight="1" thickBot="1">
      <c r="A24" s="208"/>
      <c r="B24" s="37" t="s">
        <v>53</v>
      </c>
      <c r="C24" s="70"/>
      <c r="D24" s="70"/>
      <c r="E24" s="70"/>
      <c r="F24" s="70"/>
      <c r="G24" s="70"/>
      <c r="H24" s="70"/>
      <c r="I24" s="115">
        <v>0.2</v>
      </c>
      <c r="J24" s="8" t="s">
        <v>175</v>
      </c>
      <c r="K24" s="29" t="str">
        <f t="shared" si="0"/>
        <v>F</v>
      </c>
      <c r="L24" s="78">
        <f t="shared" si="1"/>
        <v>0</v>
      </c>
    </row>
    <row r="25" spans="1:12" ht="66.75" customHeight="1" thickBot="1">
      <c r="A25" s="208"/>
      <c r="B25" s="39" t="s">
        <v>115</v>
      </c>
      <c r="C25" s="70"/>
      <c r="D25" s="70"/>
      <c r="E25" s="70"/>
      <c r="F25" s="70"/>
      <c r="G25" s="70"/>
      <c r="H25" s="70"/>
      <c r="I25" s="115">
        <v>0.1</v>
      </c>
      <c r="J25" s="8" t="s">
        <v>176</v>
      </c>
      <c r="K25" s="29" t="str">
        <f t="shared" si="0"/>
        <v>F</v>
      </c>
      <c r="L25" s="78">
        <f t="shared" si="1"/>
        <v>0</v>
      </c>
    </row>
    <row r="26" spans="1:12" s="34" customFormat="1" ht="42" customHeight="1" thickBot="1">
      <c r="A26" s="186" t="s">
        <v>16</v>
      </c>
      <c r="B26" s="187"/>
      <c r="C26" s="144">
        <f>+(L18*I18)+(L19*I19)+(L20*I20)+(L21*I21)+(L22*I22)+(L24*I24)+(L25*I25)+(L23*I23)</f>
        <v>0</v>
      </c>
      <c r="D26" s="144"/>
      <c r="E26" s="144"/>
      <c r="F26" s="144"/>
      <c r="G26" s="144"/>
      <c r="H26" s="144"/>
      <c r="I26" s="116">
        <f>SUM(I18:I25)</f>
        <v>0.9999999999999999</v>
      </c>
      <c r="J26" s="50"/>
      <c r="K26" s="47">
        <f>SUM(K18:K25)</f>
        <v>0</v>
      </c>
      <c r="L26" s="48">
        <f>C26</f>
        <v>0</v>
      </c>
    </row>
    <row r="27" spans="1:12" ht="15.75" customHeight="1">
      <c r="A27" s="195" t="s">
        <v>9</v>
      </c>
      <c r="B27" s="188" t="s">
        <v>10</v>
      </c>
      <c r="C27" s="199" t="s">
        <v>1</v>
      </c>
      <c r="D27" s="199"/>
      <c r="E27" s="199"/>
      <c r="F27" s="199"/>
      <c r="G27" s="199"/>
      <c r="H27" s="199"/>
      <c r="I27" s="215" t="s">
        <v>14</v>
      </c>
      <c r="J27" s="188" t="s">
        <v>2</v>
      </c>
      <c r="L27" s="210" t="s">
        <v>75</v>
      </c>
    </row>
    <row r="28" spans="1:12" ht="15.75" customHeight="1">
      <c r="A28" s="196"/>
      <c r="B28" s="189"/>
      <c r="C28" s="206" t="s">
        <v>3</v>
      </c>
      <c r="D28" s="206"/>
      <c r="E28" s="206"/>
      <c r="F28" s="206" t="s">
        <v>4</v>
      </c>
      <c r="G28" s="206"/>
      <c r="H28" s="206"/>
      <c r="I28" s="216"/>
      <c r="J28" s="189"/>
      <c r="L28" s="210"/>
    </row>
    <row r="29" spans="1:12" ht="15.75" customHeight="1" thickBot="1">
      <c r="A29" s="197"/>
      <c r="B29" s="198"/>
      <c r="C29" s="33" t="s">
        <v>11</v>
      </c>
      <c r="D29" s="33" t="s">
        <v>12</v>
      </c>
      <c r="E29" s="33" t="s">
        <v>13</v>
      </c>
      <c r="F29" s="33" t="s">
        <v>13</v>
      </c>
      <c r="G29" s="33" t="s">
        <v>12</v>
      </c>
      <c r="H29" s="33" t="s">
        <v>11</v>
      </c>
      <c r="I29" s="217"/>
      <c r="J29" s="189"/>
      <c r="L29" s="210"/>
    </row>
    <row r="30" spans="1:12" ht="55.5" customHeight="1" thickBot="1">
      <c r="A30" s="190" t="s">
        <v>5</v>
      </c>
      <c r="B30" s="44" t="s">
        <v>54</v>
      </c>
      <c r="C30" s="70"/>
      <c r="D30" s="70"/>
      <c r="E30" s="70"/>
      <c r="F30" s="70"/>
      <c r="G30" s="70"/>
      <c r="H30" s="70"/>
      <c r="I30" s="115">
        <v>0.2</v>
      </c>
      <c r="J30" s="9" t="s">
        <v>177</v>
      </c>
      <c r="K30" s="29" t="str">
        <f aca="true" t="shared" si="2" ref="K30:K35">IF(C30="X",$C$14*I30/100,IF(D30="X",$D$14*I30/100,IF(E30="X",$E$14*I30/100,IF(F30="X",$F$14*I30/100,IF(G30="X",$G$14*I30/100,IF(H30="X",$H$14*I30/100,"F"))))))</f>
        <v>F</v>
      </c>
      <c r="L30" s="78">
        <f aca="true" t="shared" si="3" ref="L30:L35">+C30*1+D30*2+E30*3+F30*4+G30*5+H30*6</f>
        <v>0</v>
      </c>
    </row>
    <row r="31" spans="1:12" ht="54" customHeight="1" thickBot="1">
      <c r="A31" s="191"/>
      <c r="B31" s="45" t="s">
        <v>79</v>
      </c>
      <c r="C31" s="70"/>
      <c r="D31" s="70"/>
      <c r="E31" s="70"/>
      <c r="F31" s="70"/>
      <c r="G31" s="70"/>
      <c r="H31" s="70"/>
      <c r="I31" s="115">
        <v>0.2</v>
      </c>
      <c r="J31" s="4" t="s">
        <v>178</v>
      </c>
      <c r="K31" s="29" t="str">
        <f t="shared" si="2"/>
        <v>F</v>
      </c>
      <c r="L31" s="78">
        <f t="shared" si="3"/>
        <v>0</v>
      </c>
    </row>
    <row r="32" spans="1:12" ht="43.5" customHeight="1" thickBot="1">
      <c r="A32" s="191"/>
      <c r="B32" s="45" t="s">
        <v>80</v>
      </c>
      <c r="C32" s="70"/>
      <c r="D32" s="70"/>
      <c r="E32" s="70"/>
      <c r="F32" s="70"/>
      <c r="G32" s="70"/>
      <c r="H32" s="70"/>
      <c r="I32" s="115">
        <v>0.2</v>
      </c>
      <c r="J32" s="4" t="s">
        <v>179</v>
      </c>
      <c r="K32" s="29" t="str">
        <f t="shared" si="2"/>
        <v>F</v>
      </c>
      <c r="L32" s="78">
        <f t="shared" si="3"/>
        <v>0</v>
      </c>
    </row>
    <row r="33" spans="1:12" ht="42.75" customHeight="1" thickBot="1">
      <c r="A33" s="191"/>
      <c r="B33" s="45" t="s">
        <v>81</v>
      </c>
      <c r="C33" s="70"/>
      <c r="D33" s="70"/>
      <c r="E33" s="70"/>
      <c r="F33" s="70"/>
      <c r="G33" s="70"/>
      <c r="H33" s="70"/>
      <c r="I33" s="115">
        <v>0.2</v>
      </c>
      <c r="J33" s="4" t="s">
        <v>180</v>
      </c>
      <c r="K33" s="29" t="str">
        <f t="shared" si="2"/>
        <v>F</v>
      </c>
      <c r="L33" s="78">
        <f t="shared" si="3"/>
        <v>0</v>
      </c>
    </row>
    <row r="34" spans="1:12" ht="42.75" customHeight="1" thickBot="1">
      <c r="A34" s="191"/>
      <c r="B34" s="45" t="s">
        <v>82</v>
      </c>
      <c r="C34" s="70"/>
      <c r="D34" s="70"/>
      <c r="E34" s="70"/>
      <c r="F34" s="70"/>
      <c r="G34" s="70"/>
      <c r="H34" s="70"/>
      <c r="I34" s="115">
        <v>0.1</v>
      </c>
      <c r="J34" s="4" t="s">
        <v>181</v>
      </c>
      <c r="K34" s="29" t="str">
        <f t="shared" si="2"/>
        <v>F</v>
      </c>
      <c r="L34" s="78">
        <f t="shared" si="3"/>
        <v>0</v>
      </c>
    </row>
    <row r="35" spans="1:12" ht="40.5" customHeight="1" thickBot="1">
      <c r="A35" s="191"/>
      <c r="B35" s="45" t="s">
        <v>83</v>
      </c>
      <c r="C35" s="70"/>
      <c r="D35" s="70"/>
      <c r="E35" s="70"/>
      <c r="F35" s="70"/>
      <c r="G35" s="70"/>
      <c r="H35" s="70"/>
      <c r="I35" s="115">
        <v>0.1</v>
      </c>
      <c r="J35" s="4" t="s">
        <v>182</v>
      </c>
      <c r="K35" s="29" t="str">
        <f t="shared" si="2"/>
        <v>F</v>
      </c>
      <c r="L35" s="78">
        <f t="shared" si="3"/>
        <v>0</v>
      </c>
    </row>
    <row r="36" spans="1:12" s="34" customFormat="1" ht="40.5" customHeight="1" thickBot="1">
      <c r="A36" s="184" t="s">
        <v>16</v>
      </c>
      <c r="B36" s="185"/>
      <c r="C36" s="144">
        <f>+(L30*I30)+(L31*I31)+(L32*I32)+(L33*I33)+(L34*I34)+(L35*I35)</f>
        <v>0</v>
      </c>
      <c r="D36" s="144"/>
      <c r="E36" s="144"/>
      <c r="F36" s="144"/>
      <c r="G36" s="144"/>
      <c r="H36" s="144"/>
      <c r="I36" s="117">
        <f>SUM(I30:I35)</f>
        <v>1</v>
      </c>
      <c r="J36" s="46"/>
      <c r="K36" s="47">
        <f>SUM(K30:K35)</f>
        <v>0</v>
      </c>
      <c r="L36" s="48">
        <f>C36</f>
        <v>0</v>
      </c>
    </row>
    <row r="37" spans="1:12" ht="15.75" customHeight="1">
      <c r="A37" s="195" t="s">
        <v>9</v>
      </c>
      <c r="B37" s="188" t="s">
        <v>10</v>
      </c>
      <c r="C37" s="199" t="s">
        <v>1</v>
      </c>
      <c r="D37" s="199"/>
      <c r="E37" s="199"/>
      <c r="F37" s="199"/>
      <c r="G37" s="199"/>
      <c r="H37" s="199"/>
      <c r="I37" s="215" t="s">
        <v>14</v>
      </c>
      <c r="J37" s="188" t="s">
        <v>2</v>
      </c>
      <c r="L37" s="210" t="s">
        <v>75</v>
      </c>
    </row>
    <row r="38" spans="1:12" ht="15.75" customHeight="1">
      <c r="A38" s="196"/>
      <c r="B38" s="189"/>
      <c r="C38" s="206" t="s">
        <v>3</v>
      </c>
      <c r="D38" s="206"/>
      <c r="E38" s="206"/>
      <c r="F38" s="206" t="s">
        <v>4</v>
      </c>
      <c r="G38" s="206"/>
      <c r="H38" s="206"/>
      <c r="I38" s="216"/>
      <c r="J38" s="189"/>
      <c r="L38" s="210"/>
    </row>
    <row r="39" spans="1:12" ht="15.75" customHeight="1" thickBot="1">
      <c r="A39" s="197"/>
      <c r="B39" s="198"/>
      <c r="C39" s="33" t="s">
        <v>11</v>
      </c>
      <c r="D39" s="33" t="s">
        <v>12</v>
      </c>
      <c r="E39" s="33" t="s">
        <v>13</v>
      </c>
      <c r="F39" s="33" t="s">
        <v>13</v>
      </c>
      <c r="G39" s="33" t="s">
        <v>12</v>
      </c>
      <c r="H39" s="33" t="s">
        <v>11</v>
      </c>
      <c r="I39" s="217"/>
      <c r="J39" s="189"/>
      <c r="L39" s="210"/>
    </row>
    <row r="40" spans="1:12" ht="64.5" customHeight="1" thickBot="1">
      <c r="A40" s="200" t="s">
        <v>154</v>
      </c>
      <c r="B40" s="42" t="s">
        <v>69</v>
      </c>
      <c r="C40" s="71"/>
      <c r="D40" s="72"/>
      <c r="E40" s="72"/>
      <c r="F40" s="72"/>
      <c r="G40" s="72"/>
      <c r="H40" s="72"/>
      <c r="I40" s="115">
        <v>0.15</v>
      </c>
      <c r="J40" s="4" t="s">
        <v>183</v>
      </c>
      <c r="K40" s="29" t="str">
        <f aca="true" t="shared" si="4" ref="K40:K45">IF(C40="X",$C$14*I40/100,IF(D40="X",$D$14*I40/100,IF(E40="X",$E$14*I40/100,IF(F40="X",$F$14*I40/100,IF(G40="X",$G$14*I40/100,IF(H40="X",$H$14*I40/100,"F"))))))</f>
        <v>F</v>
      </c>
      <c r="L40" s="78">
        <f aca="true" t="shared" si="5" ref="L40:L45">+C40*1+D40*2+E40*3+F40*4+G40*5+H40*6</f>
        <v>0</v>
      </c>
    </row>
    <row r="41" spans="1:12" ht="51.75" customHeight="1" thickBot="1">
      <c r="A41" s="200"/>
      <c r="B41" s="42" t="s">
        <v>155</v>
      </c>
      <c r="C41" s="73"/>
      <c r="D41" s="70"/>
      <c r="E41" s="70"/>
      <c r="F41" s="70"/>
      <c r="G41" s="70"/>
      <c r="H41" s="70"/>
      <c r="I41" s="115">
        <v>0.2</v>
      </c>
      <c r="J41" s="4" t="s">
        <v>184</v>
      </c>
      <c r="K41" s="29" t="str">
        <f t="shared" si="4"/>
        <v>F</v>
      </c>
      <c r="L41" s="78">
        <f t="shared" si="5"/>
        <v>0</v>
      </c>
    </row>
    <row r="42" spans="1:12" ht="55.5" customHeight="1" thickBot="1">
      <c r="A42" s="200"/>
      <c r="B42" s="42" t="s">
        <v>156</v>
      </c>
      <c r="C42" s="73"/>
      <c r="D42" s="70"/>
      <c r="E42" s="70"/>
      <c r="F42" s="70"/>
      <c r="G42" s="70"/>
      <c r="H42" s="70"/>
      <c r="I42" s="115">
        <v>0.3</v>
      </c>
      <c r="J42" s="4" t="s">
        <v>185</v>
      </c>
      <c r="K42" s="29" t="str">
        <f t="shared" si="4"/>
        <v>F</v>
      </c>
      <c r="L42" s="78">
        <f t="shared" si="5"/>
        <v>0</v>
      </c>
    </row>
    <row r="43" spans="1:12" ht="54" customHeight="1" thickBot="1">
      <c r="A43" s="200"/>
      <c r="B43" s="42" t="s">
        <v>157</v>
      </c>
      <c r="C43" s="73"/>
      <c r="D43" s="70"/>
      <c r="E43" s="70"/>
      <c r="F43" s="70"/>
      <c r="G43" s="70"/>
      <c r="H43" s="70"/>
      <c r="I43" s="115">
        <v>0.2</v>
      </c>
      <c r="J43" s="4" t="s">
        <v>186</v>
      </c>
      <c r="K43" s="29" t="str">
        <f t="shared" si="4"/>
        <v>F</v>
      </c>
      <c r="L43" s="78">
        <f t="shared" si="5"/>
        <v>0</v>
      </c>
    </row>
    <row r="44" spans="1:12" ht="54.75" customHeight="1" thickBot="1">
      <c r="A44" s="200"/>
      <c r="B44" s="43" t="s">
        <v>158</v>
      </c>
      <c r="C44" s="73"/>
      <c r="D44" s="70"/>
      <c r="E44" s="70"/>
      <c r="F44" s="70"/>
      <c r="G44" s="70"/>
      <c r="H44" s="70"/>
      <c r="I44" s="115">
        <v>0.05</v>
      </c>
      <c r="J44" s="4" t="s">
        <v>187</v>
      </c>
      <c r="K44" s="29" t="str">
        <f t="shared" si="4"/>
        <v>F</v>
      </c>
      <c r="L44" s="78">
        <f t="shared" si="5"/>
        <v>0</v>
      </c>
    </row>
    <row r="45" spans="1:12" ht="54.75" customHeight="1" thickBot="1">
      <c r="A45" s="200"/>
      <c r="B45" s="43" t="s">
        <v>159</v>
      </c>
      <c r="C45" s="74"/>
      <c r="D45" s="75"/>
      <c r="E45" s="75"/>
      <c r="F45" s="75"/>
      <c r="G45" s="75"/>
      <c r="H45" s="75"/>
      <c r="I45" s="115">
        <v>0.1</v>
      </c>
      <c r="J45" s="4" t="s">
        <v>188</v>
      </c>
      <c r="K45" s="29" t="str">
        <f t="shared" si="4"/>
        <v>F</v>
      </c>
      <c r="L45" s="78">
        <f t="shared" si="5"/>
        <v>0</v>
      </c>
    </row>
    <row r="46" spans="1:12" ht="41.25" customHeight="1" thickBot="1">
      <c r="A46" s="184" t="s">
        <v>16</v>
      </c>
      <c r="B46" s="185"/>
      <c r="C46" s="144">
        <f>+(L40*I40)+(L41*I41)+(L42*I42)+(L43*I43)+(L44*I44)+(L45*I45)</f>
        <v>0</v>
      </c>
      <c r="D46" s="144"/>
      <c r="E46" s="144"/>
      <c r="F46" s="144"/>
      <c r="G46" s="144"/>
      <c r="H46" s="144"/>
      <c r="I46" s="117">
        <f>SUM(I40:I45)</f>
        <v>0.9999999999999999</v>
      </c>
      <c r="J46" s="46"/>
      <c r="K46" s="47">
        <f>SUM(K40:K45)</f>
        <v>0</v>
      </c>
      <c r="L46" s="48">
        <f>C46</f>
        <v>0</v>
      </c>
    </row>
    <row r="47" spans="1:12" ht="15.75" customHeight="1">
      <c r="A47" s="195" t="s">
        <v>9</v>
      </c>
      <c r="B47" s="188" t="s">
        <v>10</v>
      </c>
      <c r="C47" s="199" t="s">
        <v>1</v>
      </c>
      <c r="D47" s="199"/>
      <c r="E47" s="199"/>
      <c r="F47" s="199"/>
      <c r="G47" s="199"/>
      <c r="H47" s="199"/>
      <c r="I47" s="215" t="s">
        <v>14</v>
      </c>
      <c r="J47" s="188" t="s">
        <v>2</v>
      </c>
      <c r="L47" s="210" t="s">
        <v>75</v>
      </c>
    </row>
    <row r="48" spans="1:12" ht="15.75" customHeight="1">
      <c r="A48" s="196"/>
      <c r="B48" s="189"/>
      <c r="C48" s="206" t="s">
        <v>3</v>
      </c>
      <c r="D48" s="206"/>
      <c r="E48" s="206"/>
      <c r="F48" s="206" t="s">
        <v>4</v>
      </c>
      <c r="G48" s="206"/>
      <c r="H48" s="206"/>
      <c r="I48" s="216"/>
      <c r="J48" s="189"/>
      <c r="L48" s="210"/>
    </row>
    <row r="49" spans="1:12" ht="15.75" customHeight="1" thickBot="1">
      <c r="A49" s="197"/>
      <c r="B49" s="198"/>
      <c r="C49" s="33" t="s">
        <v>11</v>
      </c>
      <c r="D49" s="33" t="s">
        <v>12</v>
      </c>
      <c r="E49" s="33" t="s">
        <v>13</v>
      </c>
      <c r="F49" s="33" t="s">
        <v>13</v>
      </c>
      <c r="G49" s="33" t="s">
        <v>12</v>
      </c>
      <c r="H49" s="33" t="s">
        <v>11</v>
      </c>
      <c r="I49" s="217"/>
      <c r="J49" s="189"/>
      <c r="L49" s="210"/>
    </row>
    <row r="50" spans="1:12" ht="52.5" customHeight="1" thickBot="1">
      <c r="A50" s="200" t="s">
        <v>6</v>
      </c>
      <c r="B50" s="40" t="s">
        <v>55</v>
      </c>
      <c r="C50" s="72"/>
      <c r="D50" s="72"/>
      <c r="E50" s="72"/>
      <c r="F50" s="72"/>
      <c r="G50" s="72"/>
      <c r="H50" s="72"/>
      <c r="I50" s="115">
        <v>0.1</v>
      </c>
      <c r="J50" s="4"/>
      <c r="K50" s="29" t="str">
        <f aca="true" t="shared" si="6" ref="K50:K56">IF(C50="X",$C$14*I50/100,IF(D50="X",$D$14*I50/100,IF(E50="X",$E$14*I50/100,IF(F50="X",$F$14*I50/100,IF(G50="X",$G$14*I50/100,IF(H50="X",$H$14*I50/100,"F"))))))</f>
        <v>F</v>
      </c>
      <c r="L50" s="78">
        <f aca="true" t="shared" si="7" ref="L50:L56">+C50*1+D50*2+E50*3+F50*4+G50*5+H50*6</f>
        <v>0</v>
      </c>
    </row>
    <row r="51" spans="1:12" ht="51" customHeight="1" thickBot="1">
      <c r="A51" s="200"/>
      <c r="B51" s="41" t="s">
        <v>56</v>
      </c>
      <c r="C51" s="70"/>
      <c r="D51" s="70"/>
      <c r="E51" s="70"/>
      <c r="F51" s="70"/>
      <c r="G51" s="70"/>
      <c r="H51" s="70"/>
      <c r="I51" s="115">
        <v>0.2</v>
      </c>
      <c r="J51" s="4"/>
      <c r="K51" s="29" t="str">
        <f t="shared" si="6"/>
        <v>F</v>
      </c>
      <c r="L51" s="78">
        <f t="shared" si="7"/>
        <v>0</v>
      </c>
    </row>
    <row r="52" spans="1:12" ht="57.75" customHeight="1" thickBot="1">
      <c r="A52" s="200"/>
      <c r="B52" s="41" t="s">
        <v>70</v>
      </c>
      <c r="C52" s="70"/>
      <c r="D52" s="70"/>
      <c r="E52" s="70"/>
      <c r="F52" s="70"/>
      <c r="G52" s="70"/>
      <c r="H52" s="70"/>
      <c r="I52" s="115">
        <v>0.3</v>
      </c>
      <c r="J52" s="4"/>
      <c r="K52" s="29" t="str">
        <f t="shared" si="6"/>
        <v>F</v>
      </c>
      <c r="L52" s="78">
        <f t="shared" si="7"/>
        <v>0</v>
      </c>
    </row>
    <row r="53" spans="1:12" ht="56.25" customHeight="1" thickBot="1">
      <c r="A53" s="200"/>
      <c r="B53" s="114" t="s">
        <v>95</v>
      </c>
      <c r="C53" s="70"/>
      <c r="D53" s="70"/>
      <c r="E53" s="70"/>
      <c r="F53" s="70"/>
      <c r="G53" s="70"/>
      <c r="H53" s="70"/>
      <c r="I53" s="115">
        <v>0.2</v>
      </c>
      <c r="J53" s="4"/>
      <c r="K53" s="29" t="str">
        <f t="shared" si="6"/>
        <v>F</v>
      </c>
      <c r="L53" s="78">
        <f t="shared" si="7"/>
        <v>0</v>
      </c>
    </row>
    <row r="54" spans="1:12" ht="58.5" customHeight="1" thickBot="1">
      <c r="A54" s="200"/>
      <c r="B54" s="41" t="s">
        <v>57</v>
      </c>
      <c r="C54" s="70"/>
      <c r="D54" s="70"/>
      <c r="E54" s="70"/>
      <c r="F54" s="70"/>
      <c r="G54" s="70"/>
      <c r="H54" s="70"/>
      <c r="I54" s="115">
        <v>0.1</v>
      </c>
      <c r="J54" s="4"/>
      <c r="K54" s="29" t="str">
        <f t="shared" si="6"/>
        <v>F</v>
      </c>
      <c r="L54" s="78">
        <f t="shared" si="7"/>
        <v>0</v>
      </c>
    </row>
    <row r="55" spans="1:12" ht="56.25" customHeight="1" thickBot="1">
      <c r="A55" s="200"/>
      <c r="B55" s="41" t="s">
        <v>58</v>
      </c>
      <c r="C55" s="70"/>
      <c r="D55" s="70"/>
      <c r="E55" s="70"/>
      <c r="F55" s="70"/>
      <c r="G55" s="70"/>
      <c r="H55" s="70"/>
      <c r="I55" s="115">
        <v>0.05</v>
      </c>
      <c r="J55" s="4"/>
      <c r="K55" s="29" t="str">
        <f t="shared" si="6"/>
        <v>F</v>
      </c>
      <c r="L55" s="78">
        <f t="shared" si="7"/>
        <v>0</v>
      </c>
    </row>
    <row r="56" spans="1:12" ht="60.75" customHeight="1" thickBot="1">
      <c r="A56" s="200"/>
      <c r="B56" s="41" t="s">
        <v>103</v>
      </c>
      <c r="C56" s="70"/>
      <c r="D56" s="70"/>
      <c r="E56" s="70"/>
      <c r="F56" s="70"/>
      <c r="G56" s="70"/>
      <c r="H56" s="70"/>
      <c r="I56" s="115">
        <v>0.05</v>
      </c>
      <c r="J56" s="4"/>
      <c r="K56" s="29" t="str">
        <f t="shared" si="6"/>
        <v>F</v>
      </c>
      <c r="L56" s="78">
        <f t="shared" si="7"/>
        <v>0</v>
      </c>
    </row>
    <row r="57" spans="1:12" ht="45.75" customHeight="1" thickBot="1">
      <c r="A57" s="184" t="s">
        <v>16</v>
      </c>
      <c r="B57" s="185"/>
      <c r="C57" s="144">
        <f>+(L50*I50)+(L51*I51)+(L52*I52)+(L53*I53)+(L54*I54)+(L55*I55)+(L56*I56)</f>
        <v>0</v>
      </c>
      <c r="D57" s="144"/>
      <c r="E57" s="144"/>
      <c r="F57" s="144"/>
      <c r="G57" s="144"/>
      <c r="H57" s="144"/>
      <c r="I57" s="117">
        <f>SUM(I50:I56)</f>
        <v>1</v>
      </c>
      <c r="J57" s="46"/>
      <c r="K57" s="47">
        <f>SUM(K50:K56)</f>
        <v>0</v>
      </c>
      <c r="L57" s="48">
        <f>C57</f>
        <v>0</v>
      </c>
    </row>
    <row r="58" spans="1:12" ht="15.75" customHeight="1">
      <c r="A58" s="195" t="s">
        <v>9</v>
      </c>
      <c r="B58" s="188" t="s">
        <v>10</v>
      </c>
      <c r="C58" s="199" t="s">
        <v>1</v>
      </c>
      <c r="D58" s="199"/>
      <c r="E58" s="199"/>
      <c r="F58" s="199"/>
      <c r="G58" s="199"/>
      <c r="H58" s="199"/>
      <c r="I58" s="215" t="s">
        <v>14</v>
      </c>
      <c r="J58" s="188" t="s">
        <v>2</v>
      </c>
      <c r="L58" s="210" t="s">
        <v>75</v>
      </c>
    </row>
    <row r="59" spans="1:12" ht="15.75" customHeight="1">
      <c r="A59" s="196"/>
      <c r="B59" s="189"/>
      <c r="C59" s="206" t="s">
        <v>3</v>
      </c>
      <c r="D59" s="206"/>
      <c r="E59" s="206"/>
      <c r="F59" s="206" t="s">
        <v>4</v>
      </c>
      <c r="G59" s="206"/>
      <c r="H59" s="206"/>
      <c r="I59" s="216"/>
      <c r="J59" s="189"/>
      <c r="L59" s="210"/>
    </row>
    <row r="60" spans="1:12" ht="15.75" customHeight="1" thickBot="1">
      <c r="A60" s="197"/>
      <c r="B60" s="198"/>
      <c r="C60" s="33" t="s">
        <v>11</v>
      </c>
      <c r="D60" s="33" t="s">
        <v>12</v>
      </c>
      <c r="E60" s="33" t="s">
        <v>13</v>
      </c>
      <c r="F60" s="33" t="s">
        <v>13</v>
      </c>
      <c r="G60" s="33" t="s">
        <v>12</v>
      </c>
      <c r="H60" s="33" t="s">
        <v>11</v>
      </c>
      <c r="I60" s="217"/>
      <c r="J60" s="189"/>
      <c r="L60" s="210"/>
    </row>
    <row r="61" spans="1:12" ht="51" customHeight="1" thickBot="1">
      <c r="A61" s="211" t="s">
        <v>7</v>
      </c>
      <c r="B61" s="40" t="s">
        <v>59</v>
      </c>
      <c r="C61" s="72"/>
      <c r="D61" s="72"/>
      <c r="E61" s="72"/>
      <c r="F61" s="72"/>
      <c r="G61" s="72"/>
      <c r="H61" s="72"/>
      <c r="I61" s="115">
        <v>0.1</v>
      </c>
      <c r="J61" s="4"/>
      <c r="K61" s="29" t="str">
        <f aca="true" t="shared" si="8" ref="K61:K67">IF(C61="X",$C$14*I61/100,IF(D61="X",$D$14*I61/100,IF(E61="X",$E$14*I61/100,IF(F61="X",$F$14*I61/100,IF(G61="X",$G$14*I61/100,IF(H61="X",$H$14*I61/100,"F"))))))</f>
        <v>F</v>
      </c>
      <c r="L61" s="78">
        <f aca="true" t="shared" si="9" ref="L61:L67">+C61*1+D61*2+E61*3+F61*4+G61*5+H61*6</f>
        <v>0</v>
      </c>
    </row>
    <row r="62" spans="1:12" ht="41.25" customHeight="1" thickBot="1">
      <c r="A62" s="212"/>
      <c r="B62" s="41" t="s">
        <v>71</v>
      </c>
      <c r="C62" s="70"/>
      <c r="D62" s="70"/>
      <c r="E62" s="70"/>
      <c r="F62" s="70"/>
      <c r="G62" s="70"/>
      <c r="H62" s="70"/>
      <c r="I62" s="115">
        <v>0.2</v>
      </c>
      <c r="J62" s="4"/>
      <c r="K62" s="29" t="str">
        <f t="shared" si="8"/>
        <v>F</v>
      </c>
      <c r="L62" s="78">
        <f t="shared" si="9"/>
        <v>0</v>
      </c>
    </row>
    <row r="63" spans="1:12" ht="58.5" customHeight="1" thickBot="1">
      <c r="A63" s="212"/>
      <c r="B63" s="41" t="s">
        <v>160</v>
      </c>
      <c r="C63" s="70"/>
      <c r="D63" s="70"/>
      <c r="E63" s="70"/>
      <c r="F63" s="70"/>
      <c r="G63" s="70"/>
      <c r="H63" s="70"/>
      <c r="I63" s="115">
        <v>0.15</v>
      </c>
      <c r="J63" s="4"/>
      <c r="K63" s="29" t="str">
        <f t="shared" si="8"/>
        <v>F</v>
      </c>
      <c r="L63" s="78">
        <f t="shared" si="9"/>
        <v>0</v>
      </c>
    </row>
    <row r="64" spans="1:12" ht="39.75" customHeight="1" thickBot="1">
      <c r="A64" s="213"/>
      <c r="B64" s="41" t="s">
        <v>72</v>
      </c>
      <c r="C64" s="70"/>
      <c r="D64" s="70"/>
      <c r="E64" s="70"/>
      <c r="F64" s="70"/>
      <c r="G64" s="70"/>
      <c r="H64" s="70"/>
      <c r="I64" s="115">
        <v>0.15</v>
      </c>
      <c r="J64" s="4"/>
      <c r="K64" s="29" t="str">
        <f t="shared" si="8"/>
        <v>F</v>
      </c>
      <c r="L64" s="78">
        <f t="shared" si="9"/>
        <v>0</v>
      </c>
    </row>
    <row r="65" spans="1:12" ht="39.75" customHeight="1" thickBot="1">
      <c r="A65" s="213"/>
      <c r="B65" s="41" t="s">
        <v>161</v>
      </c>
      <c r="C65" s="70"/>
      <c r="D65" s="70"/>
      <c r="E65" s="70"/>
      <c r="F65" s="70"/>
      <c r="G65" s="70"/>
      <c r="H65" s="70"/>
      <c r="I65" s="115">
        <v>0.1</v>
      </c>
      <c r="J65" s="4"/>
      <c r="K65" s="29" t="str">
        <f t="shared" si="8"/>
        <v>F</v>
      </c>
      <c r="L65" s="78">
        <f t="shared" si="9"/>
        <v>0</v>
      </c>
    </row>
    <row r="66" spans="1:12" ht="48" customHeight="1" thickBot="1">
      <c r="A66" s="213"/>
      <c r="B66" s="41" t="s">
        <v>84</v>
      </c>
      <c r="C66" s="70"/>
      <c r="D66" s="70"/>
      <c r="E66" s="70"/>
      <c r="F66" s="70"/>
      <c r="G66" s="70"/>
      <c r="H66" s="70"/>
      <c r="I66" s="115">
        <v>0.1</v>
      </c>
      <c r="J66" s="4"/>
      <c r="K66" s="29" t="str">
        <f t="shared" si="8"/>
        <v>F</v>
      </c>
      <c r="L66" s="78">
        <f t="shared" si="9"/>
        <v>0</v>
      </c>
    </row>
    <row r="67" spans="1:12" ht="47.25" customHeight="1" thickBot="1">
      <c r="A67" s="214"/>
      <c r="B67" s="41" t="s">
        <v>162</v>
      </c>
      <c r="C67" s="70"/>
      <c r="D67" s="70"/>
      <c r="E67" s="70"/>
      <c r="F67" s="70"/>
      <c r="G67" s="70"/>
      <c r="H67" s="70"/>
      <c r="I67" s="115">
        <v>0.2</v>
      </c>
      <c r="J67" s="4"/>
      <c r="K67" s="29" t="str">
        <f t="shared" si="8"/>
        <v>F</v>
      </c>
      <c r="L67" s="78">
        <f t="shared" si="9"/>
        <v>0</v>
      </c>
    </row>
    <row r="68" spans="1:12" ht="39" customHeight="1" thickBot="1">
      <c r="A68" s="186" t="s">
        <v>16</v>
      </c>
      <c r="B68" s="187"/>
      <c r="C68" s="144">
        <f>+(L61*I61)+(L62*I62)+(L63*I63)+(L64*I64)+(L66*I66)+(L67*I67)+(L65*I65)</f>
        <v>0</v>
      </c>
      <c r="D68" s="144"/>
      <c r="E68" s="144"/>
      <c r="F68" s="144"/>
      <c r="G68" s="144"/>
      <c r="H68" s="144"/>
      <c r="I68" s="117">
        <f>SUM(I61:I67)</f>
        <v>1</v>
      </c>
      <c r="J68" s="46"/>
      <c r="K68" s="47">
        <f>SUM(K61:K67)</f>
        <v>0</v>
      </c>
      <c r="L68" s="48">
        <f>C68</f>
        <v>0</v>
      </c>
    </row>
    <row r="69" spans="1:12" ht="15.75" customHeight="1">
      <c r="A69" s="195" t="s">
        <v>9</v>
      </c>
      <c r="B69" s="188" t="s">
        <v>10</v>
      </c>
      <c r="C69" s="199" t="s">
        <v>1</v>
      </c>
      <c r="D69" s="199"/>
      <c r="E69" s="199"/>
      <c r="F69" s="199"/>
      <c r="G69" s="199"/>
      <c r="H69" s="199"/>
      <c r="I69" s="215" t="s">
        <v>14</v>
      </c>
      <c r="J69" s="188" t="s">
        <v>2</v>
      </c>
      <c r="L69" s="210" t="s">
        <v>75</v>
      </c>
    </row>
    <row r="70" spans="1:12" ht="15.75" customHeight="1">
      <c r="A70" s="196"/>
      <c r="B70" s="189"/>
      <c r="C70" s="206" t="s">
        <v>3</v>
      </c>
      <c r="D70" s="206"/>
      <c r="E70" s="206"/>
      <c r="F70" s="206" t="s">
        <v>4</v>
      </c>
      <c r="G70" s="206"/>
      <c r="H70" s="206"/>
      <c r="I70" s="216"/>
      <c r="J70" s="189"/>
      <c r="L70" s="210"/>
    </row>
    <row r="71" spans="1:12" ht="15.75" customHeight="1" thickBot="1">
      <c r="A71" s="197"/>
      <c r="B71" s="198"/>
      <c r="C71" s="33" t="s">
        <v>11</v>
      </c>
      <c r="D71" s="33" t="s">
        <v>12</v>
      </c>
      <c r="E71" s="33" t="s">
        <v>13</v>
      </c>
      <c r="F71" s="33" t="s">
        <v>13</v>
      </c>
      <c r="G71" s="33" t="s">
        <v>12</v>
      </c>
      <c r="H71" s="33" t="s">
        <v>11</v>
      </c>
      <c r="I71" s="217"/>
      <c r="J71" s="189"/>
      <c r="L71" s="210"/>
    </row>
    <row r="72" spans="1:12" ht="39" customHeight="1" thickBot="1">
      <c r="A72" s="200" t="s">
        <v>17</v>
      </c>
      <c r="B72" s="40" t="s">
        <v>114</v>
      </c>
      <c r="C72" s="76"/>
      <c r="D72" s="76"/>
      <c r="E72" s="76"/>
      <c r="F72" s="76"/>
      <c r="G72" s="76"/>
      <c r="H72" s="76"/>
      <c r="I72" s="115">
        <v>0.2</v>
      </c>
      <c r="J72" s="51"/>
      <c r="K72" s="52" t="str">
        <f>IF(C72="X",$C$14*I72/100,IF(D72="X",$D$14*I72/100,IF(E72="X",$E$14*I72/100,IF(F72="X",$F$14*I72/100,IF(G72="X",$G$14*I72/100,IF(H72="X",$H$14*I72/100,"F"))))))</f>
        <v>F</v>
      </c>
      <c r="L72" s="78">
        <f>+C72*1+D72*2+E72*3+F72*4+G72*5+H72*6</f>
        <v>0</v>
      </c>
    </row>
    <row r="73" spans="1:12" ht="42.75" customHeight="1" thickBot="1">
      <c r="A73" s="200"/>
      <c r="B73" s="41" t="s">
        <v>104</v>
      </c>
      <c r="C73" s="77"/>
      <c r="D73" s="77"/>
      <c r="E73" s="77"/>
      <c r="F73" s="77"/>
      <c r="G73" s="77"/>
      <c r="H73" s="77"/>
      <c r="I73" s="115">
        <v>0.2</v>
      </c>
      <c r="J73" s="51"/>
      <c r="K73" s="52" t="str">
        <f>IF(C73="X",$C$14*I73/100,IF(D73="X",$D$14*I73/100,IF(E73="X",$E$14*I73/100,IF(F73="X",$F$14*I73/100,IF(G73="X",$G$14*I73/100,IF(H73="X",$H$14*I73/100,"F"))))))</f>
        <v>F</v>
      </c>
      <c r="L73" s="78">
        <f>+C73*1+D73*2+E73*3+F73*4+G73*5+H73*6</f>
        <v>0</v>
      </c>
    </row>
    <row r="74" spans="1:12" ht="67.5" customHeight="1" thickBot="1">
      <c r="A74" s="200"/>
      <c r="B74" s="41" t="s">
        <v>105</v>
      </c>
      <c r="C74" s="77"/>
      <c r="D74" s="77"/>
      <c r="E74" s="77"/>
      <c r="F74" s="77"/>
      <c r="G74" s="77"/>
      <c r="H74" s="77"/>
      <c r="I74" s="115">
        <v>0.2</v>
      </c>
      <c r="J74" s="51"/>
      <c r="K74" s="52" t="str">
        <f>IF(C74="X",$C$14*I74/100,IF(D74="X",$D$14*I74/100,IF(E74="X",$E$14*I74/100,IF(F74="X",$F$14*I74/100,IF(G74="X",$G$14*I74/100,IF(H74="X",$H$14*I74/100,"F"))))))</f>
        <v>F</v>
      </c>
      <c r="L74" s="78">
        <f>+C74*1+D74*2+E74*3+F74*4+G74*5+H74*6</f>
        <v>0</v>
      </c>
    </row>
    <row r="75" spans="1:12" ht="57.75" customHeight="1" thickBot="1">
      <c r="A75" s="200"/>
      <c r="B75" s="41" t="s">
        <v>113</v>
      </c>
      <c r="C75" s="77"/>
      <c r="D75" s="77"/>
      <c r="E75" s="77"/>
      <c r="F75" s="77"/>
      <c r="G75" s="77"/>
      <c r="H75" s="77"/>
      <c r="I75" s="115">
        <v>0.2</v>
      </c>
      <c r="J75" s="51"/>
      <c r="K75" s="52" t="str">
        <f>IF(C75="X",$C$14*I75/100,IF(D75="X",$D$14*I75/100,IF(E75="X",$E$14*I75/100,IF(F75="X",$F$14*I75/100,IF(G75="X",$G$14*I75/100,IF(H75="X",$H$14*I75/100,"F"))))))</f>
        <v>F</v>
      </c>
      <c r="L75" s="78">
        <f>+C75*1+D75*2+E75*3+F75*4+G75*5+H75*6</f>
        <v>0</v>
      </c>
    </row>
    <row r="76" spans="1:12" ht="74.25" customHeight="1" thickBot="1">
      <c r="A76" s="200"/>
      <c r="B76" s="41" t="s">
        <v>106</v>
      </c>
      <c r="C76" s="70"/>
      <c r="D76" s="70"/>
      <c r="E76" s="70"/>
      <c r="F76" s="70"/>
      <c r="G76" s="70"/>
      <c r="H76" s="70"/>
      <c r="I76" s="115">
        <v>0.2</v>
      </c>
      <c r="J76" s="51"/>
      <c r="K76" s="52" t="str">
        <f>IF(C76="X",$C$14*I76/100,IF(D76="X",$D$14*I76/100,IF(E76="X",$E$14*I76/100,IF(F76="X",$F$14*I76/100,IF(G76="X",$G$14*I76/100,IF(H76="X",$H$14*I76/100,"F"))))))</f>
        <v>F</v>
      </c>
      <c r="L76" s="78">
        <f>+C76*1+D76*2+E76*3+F76*4+G76*5+H76*6</f>
        <v>0</v>
      </c>
    </row>
    <row r="77" spans="1:12" ht="38.25" customHeight="1" thickBot="1">
      <c r="A77" s="186" t="s">
        <v>16</v>
      </c>
      <c r="B77" s="187"/>
      <c r="C77" s="144">
        <f>+(L72*I72)+(L73*I73)+(L74*I74)+(L75*I75)+(L76*I76)</f>
        <v>0</v>
      </c>
      <c r="D77" s="144"/>
      <c r="E77" s="144"/>
      <c r="F77" s="144"/>
      <c r="G77" s="144"/>
      <c r="H77" s="144"/>
      <c r="I77" s="117">
        <f>SUM(I70:I76)</f>
        <v>1</v>
      </c>
      <c r="J77" s="46"/>
      <c r="K77" s="47">
        <f>SUM(K72:K76)</f>
        <v>0</v>
      </c>
      <c r="L77" s="48">
        <f>C77</f>
        <v>0</v>
      </c>
    </row>
    <row r="78" spans="1:12" ht="15.75" customHeight="1">
      <c r="A78" s="195" t="s">
        <v>9</v>
      </c>
      <c r="B78" s="188" t="s">
        <v>10</v>
      </c>
      <c r="C78" s="199" t="s">
        <v>1</v>
      </c>
      <c r="D78" s="199"/>
      <c r="E78" s="199"/>
      <c r="F78" s="199"/>
      <c r="G78" s="199"/>
      <c r="H78" s="199"/>
      <c r="I78" s="215" t="s">
        <v>14</v>
      </c>
      <c r="J78" s="188" t="s">
        <v>2</v>
      </c>
      <c r="L78" s="210" t="s">
        <v>75</v>
      </c>
    </row>
    <row r="79" spans="1:12" ht="15.75" customHeight="1">
      <c r="A79" s="196"/>
      <c r="B79" s="189"/>
      <c r="C79" s="206" t="s">
        <v>3</v>
      </c>
      <c r="D79" s="206"/>
      <c r="E79" s="206"/>
      <c r="F79" s="206" t="s">
        <v>4</v>
      </c>
      <c r="G79" s="206"/>
      <c r="H79" s="206"/>
      <c r="I79" s="216"/>
      <c r="J79" s="189"/>
      <c r="L79" s="210"/>
    </row>
    <row r="80" spans="1:12" ht="15.75" customHeight="1" thickBot="1">
      <c r="A80" s="197"/>
      <c r="B80" s="198"/>
      <c r="C80" s="33" t="s">
        <v>11</v>
      </c>
      <c r="D80" s="33" t="s">
        <v>12</v>
      </c>
      <c r="E80" s="33" t="s">
        <v>13</v>
      </c>
      <c r="F80" s="33" t="s">
        <v>13</v>
      </c>
      <c r="G80" s="33" t="s">
        <v>12</v>
      </c>
      <c r="H80" s="33" t="s">
        <v>11</v>
      </c>
      <c r="I80" s="217"/>
      <c r="J80" s="189"/>
      <c r="L80" s="210"/>
    </row>
    <row r="81" spans="1:12" ht="56.25" customHeight="1" thickBot="1">
      <c r="A81" s="200" t="s">
        <v>18</v>
      </c>
      <c r="B81" s="40" t="s">
        <v>65</v>
      </c>
      <c r="C81" s="72"/>
      <c r="D81" s="72"/>
      <c r="E81" s="72"/>
      <c r="F81" s="72"/>
      <c r="G81" s="72"/>
      <c r="H81" s="72"/>
      <c r="I81" s="115">
        <v>0.2</v>
      </c>
      <c r="J81" s="4"/>
      <c r="K81" s="29" t="str">
        <f aca="true" t="shared" si="10" ref="K81:K88">IF(C81="X",$C$14*I81/100,IF(D81="X",$D$14*I81/100,IF(E81="X",$E$14*I81/100,IF(F81="X",$F$14*I81/100,IF(G81="X",$G$14*I81/100,IF(H81="X",$H$14*I81/100,"F"))))))</f>
        <v>F</v>
      </c>
      <c r="L81" s="78">
        <f aca="true" t="shared" si="11" ref="L81:L88">+C81*1+D81*2+E81*3+F81*4+G81*5+H81*6</f>
        <v>0</v>
      </c>
    </row>
    <row r="82" spans="1:12" ht="62.25" customHeight="1" thickBot="1">
      <c r="A82" s="200"/>
      <c r="B82" s="41" t="s">
        <v>163</v>
      </c>
      <c r="C82" s="70"/>
      <c r="D82" s="70"/>
      <c r="E82" s="70"/>
      <c r="F82" s="70"/>
      <c r="G82" s="70"/>
      <c r="H82" s="70"/>
      <c r="I82" s="115">
        <v>0.2</v>
      </c>
      <c r="J82" s="4"/>
      <c r="K82" s="29" t="str">
        <f t="shared" si="10"/>
        <v>F</v>
      </c>
      <c r="L82" s="78">
        <f t="shared" si="11"/>
        <v>0</v>
      </c>
    </row>
    <row r="83" spans="1:12" ht="54.75" customHeight="1" thickBot="1">
      <c r="A83" s="200"/>
      <c r="B83" s="41" t="s">
        <v>107</v>
      </c>
      <c r="C83" s="70"/>
      <c r="D83" s="70"/>
      <c r="E83" s="70"/>
      <c r="F83" s="70"/>
      <c r="G83" s="70"/>
      <c r="H83" s="70"/>
      <c r="I83" s="115">
        <v>0.1</v>
      </c>
      <c r="J83" s="4"/>
      <c r="K83" s="29" t="str">
        <f t="shared" si="10"/>
        <v>F</v>
      </c>
      <c r="L83" s="78">
        <f t="shared" si="11"/>
        <v>0</v>
      </c>
    </row>
    <row r="84" spans="1:12" ht="60" customHeight="1" thickBot="1">
      <c r="A84" s="209"/>
      <c r="B84" s="37" t="s">
        <v>108</v>
      </c>
      <c r="C84" s="70"/>
      <c r="D84" s="70"/>
      <c r="E84" s="70"/>
      <c r="F84" s="70"/>
      <c r="G84" s="70"/>
      <c r="H84" s="70"/>
      <c r="I84" s="115">
        <v>0.1</v>
      </c>
      <c r="J84" s="8"/>
      <c r="K84" s="29" t="str">
        <f t="shared" si="10"/>
        <v>F</v>
      </c>
      <c r="L84" s="78">
        <f t="shared" si="11"/>
        <v>0</v>
      </c>
    </row>
    <row r="85" spans="1:12" ht="60" customHeight="1" thickBot="1">
      <c r="A85" s="209"/>
      <c r="B85" s="37" t="s">
        <v>109</v>
      </c>
      <c r="C85" s="70"/>
      <c r="D85" s="70"/>
      <c r="E85" s="70"/>
      <c r="F85" s="70"/>
      <c r="G85" s="70"/>
      <c r="H85" s="70"/>
      <c r="I85" s="115">
        <v>0.1</v>
      </c>
      <c r="J85" s="8"/>
      <c r="K85" s="29" t="str">
        <f t="shared" si="10"/>
        <v>F</v>
      </c>
      <c r="L85" s="78">
        <f t="shared" si="11"/>
        <v>0</v>
      </c>
    </row>
    <row r="86" spans="1:12" ht="60" customHeight="1" thickBot="1">
      <c r="A86" s="209"/>
      <c r="B86" s="37" t="s">
        <v>73</v>
      </c>
      <c r="C86" s="70"/>
      <c r="D86" s="70"/>
      <c r="E86" s="70"/>
      <c r="F86" s="70"/>
      <c r="G86" s="70"/>
      <c r="H86" s="70"/>
      <c r="I86" s="115">
        <v>0.1</v>
      </c>
      <c r="J86" s="8"/>
      <c r="K86" s="29" t="str">
        <f t="shared" si="10"/>
        <v>F</v>
      </c>
      <c r="L86" s="78">
        <f t="shared" si="11"/>
        <v>0</v>
      </c>
    </row>
    <row r="87" spans="1:12" ht="60" customHeight="1" thickBot="1">
      <c r="A87" s="209"/>
      <c r="B87" s="37" t="s">
        <v>164</v>
      </c>
      <c r="C87" s="70"/>
      <c r="D87" s="70"/>
      <c r="E87" s="70"/>
      <c r="F87" s="70"/>
      <c r="G87" s="70"/>
      <c r="H87" s="70"/>
      <c r="I87" s="115">
        <v>0.1</v>
      </c>
      <c r="J87" s="8"/>
      <c r="K87" s="29" t="str">
        <f t="shared" si="10"/>
        <v>F</v>
      </c>
      <c r="L87" s="78">
        <f t="shared" si="11"/>
        <v>0</v>
      </c>
    </row>
    <row r="88" spans="1:12" ht="27" thickBot="1">
      <c r="A88" s="209"/>
      <c r="B88" s="37" t="s">
        <v>74</v>
      </c>
      <c r="C88" s="70"/>
      <c r="D88" s="70"/>
      <c r="E88" s="70"/>
      <c r="F88" s="70"/>
      <c r="G88" s="70"/>
      <c r="H88" s="70"/>
      <c r="I88" s="115">
        <v>0.1</v>
      </c>
      <c r="J88" s="8"/>
      <c r="K88" s="29" t="str">
        <f t="shared" si="10"/>
        <v>F</v>
      </c>
      <c r="L88" s="78">
        <f t="shared" si="11"/>
        <v>0</v>
      </c>
    </row>
    <row r="89" spans="1:12" s="49" customFormat="1" ht="38.25" customHeight="1" thickBot="1">
      <c r="A89" s="186" t="s">
        <v>16</v>
      </c>
      <c r="B89" s="187"/>
      <c r="C89" s="144">
        <f>(L81*I81)+(L82*I82)+(L83*I83)+(L84*I84)+(L85*I85)+(L86*I86)+(L87*I87)+(L88*I88)</f>
        <v>0</v>
      </c>
      <c r="D89" s="144"/>
      <c r="E89" s="144"/>
      <c r="F89" s="144"/>
      <c r="G89" s="144"/>
      <c r="H89" s="144"/>
      <c r="I89" s="117">
        <f>SUM(I81:I88)</f>
        <v>0.9999999999999999</v>
      </c>
      <c r="J89" s="46"/>
      <c r="K89" s="47">
        <f>SUM(K81:K88)</f>
        <v>0</v>
      </c>
      <c r="L89" s="48">
        <f>C89</f>
        <v>0</v>
      </c>
    </row>
    <row r="90" spans="1:12" ht="15.75" customHeight="1">
      <c r="A90" s="195" t="s">
        <v>9</v>
      </c>
      <c r="B90" s="188" t="s">
        <v>10</v>
      </c>
      <c r="C90" s="199" t="s">
        <v>1</v>
      </c>
      <c r="D90" s="199"/>
      <c r="E90" s="199"/>
      <c r="F90" s="199"/>
      <c r="G90" s="199"/>
      <c r="H90" s="199"/>
      <c r="I90" s="215" t="s">
        <v>14</v>
      </c>
      <c r="J90" s="188" t="s">
        <v>2</v>
      </c>
      <c r="L90" s="210" t="s">
        <v>75</v>
      </c>
    </row>
    <row r="91" spans="1:12" ht="15.75" customHeight="1">
      <c r="A91" s="196"/>
      <c r="B91" s="189"/>
      <c r="C91" s="206" t="s">
        <v>3</v>
      </c>
      <c r="D91" s="206"/>
      <c r="E91" s="206"/>
      <c r="F91" s="206" t="s">
        <v>4</v>
      </c>
      <c r="G91" s="206"/>
      <c r="H91" s="206"/>
      <c r="I91" s="216"/>
      <c r="J91" s="189"/>
      <c r="L91" s="210"/>
    </row>
    <row r="92" spans="1:12" ht="15.75" customHeight="1" thickBot="1">
      <c r="A92" s="197"/>
      <c r="B92" s="198"/>
      <c r="C92" s="33" t="s">
        <v>11</v>
      </c>
      <c r="D92" s="33" t="s">
        <v>12</v>
      </c>
      <c r="E92" s="33" t="s">
        <v>13</v>
      </c>
      <c r="F92" s="33" t="s">
        <v>13</v>
      </c>
      <c r="G92" s="33" t="s">
        <v>12</v>
      </c>
      <c r="H92" s="33" t="s">
        <v>11</v>
      </c>
      <c r="I92" s="217"/>
      <c r="J92" s="189"/>
      <c r="L92" s="210"/>
    </row>
    <row r="93" spans="1:12" ht="46.5" customHeight="1" thickBot="1">
      <c r="A93" s="200" t="s">
        <v>19</v>
      </c>
      <c r="B93" s="40" t="s">
        <v>60</v>
      </c>
      <c r="C93" s="72"/>
      <c r="D93" s="72"/>
      <c r="E93" s="72"/>
      <c r="F93" s="72"/>
      <c r="G93" s="72"/>
      <c r="H93" s="72"/>
      <c r="I93" s="115">
        <v>0.3</v>
      </c>
      <c r="J93" s="4"/>
      <c r="K93" s="29" t="str">
        <f aca="true" t="shared" si="12" ref="K93:K99">IF(C93="X",$C$14*I93/100,IF(D93="X",$D$14*I93/100,IF(E93="X",$E$14*I93/100,IF(F93="X",$F$14*I93/100,IF(G93="X",$G$14*I93/100,IF(H93="X",$H$14*I93/100,"F"))))))</f>
        <v>F</v>
      </c>
      <c r="L93" s="78">
        <f aca="true" t="shared" si="13" ref="L93:L99">+C93*1+D93*2+E93*3+F93*4+G93*5+H93*6</f>
        <v>0</v>
      </c>
    </row>
    <row r="94" spans="1:12" ht="55.5" customHeight="1" thickBot="1">
      <c r="A94" s="200"/>
      <c r="B94" s="41" t="s">
        <v>61</v>
      </c>
      <c r="C94" s="70"/>
      <c r="D94" s="70"/>
      <c r="E94" s="70"/>
      <c r="F94" s="70"/>
      <c r="G94" s="70"/>
      <c r="H94" s="70"/>
      <c r="I94" s="115">
        <v>0.2</v>
      </c>
      <c r="J94" s="4"/>
      <c r="K94" s="29" t="str">
        <f t="shared" si="12"/>
        <v>F</v>
      </c>
      <c r="L94" s="78">
        <f t="shared" si="13"/>
        <v>0</v>
      </c>
    </row>
    <row r="95" spans="1:12" ht="55.5" customHeight="1" thickBot="1">
      <c r="A95" s="200"/>
      <c r="B95" s="41" t="s">
        <v>62</v>
      </c>
      <c r="C95" s="70"/>
      <c r="D95" s="70"/>
      <c r="E95" s="70"/>
      <c r="F95" s="70"/>
      <c r="G95" s="70"/>
      <c r="H95" s="70"/>
      <c r="I95" s="115">
        <v>0.1</v>
      </c>
      <c r="J95" s="4"/>
      <c r="K95" s="29" t="str">
        <f t="shared" si="12"/>
        <v>F</v>
      </c>
      <c r="L95" s="78">
        <f t="shared" si="13"/>
        <v>0</v>
      </c>
    </row>
    <row r="96" spans="1:12" ht="55.5" customHeight="1" thickBot="1">
      <c r="A96" s="200"/>
      <c r="B96" s="41" t="s">
        <v>63</v>
      </c>
      <c r="C96" s="70"/>
      <c r="D96" s="70"/>
      <c r="E96" s="70"/>
      <c r="F96" s="70"/>
      <c r="G96" s="70"/>
      <c r="H96" s="70"/>
      <c r="I96" s="115">
        <v>0.1</v>
      </c>
      <c r="J96" s="4"/>
      <c r="K96" s="29" t="str">
        <f t="shared" si="12"/>
        <v>F</v>
      </c>
      <c r="L96" s="78">
        <f t="shared" si="13"/>
        <v>0</v>
      </c>
    </row>
    <row r="97" spans="1:12" ht="55.5" customHeight="1" thickBot="1">
      <c r="A97" s="200"/>
      <c r="B97" s="41" t="s">
        <v>64</v>
      </c>
      <c r="C97" s="70"/>
      <c r="D97" s="70"/>
      <c r="E97" s="70"/>
      <c r="F97" s="70"/>
      <c r="G97" s="70"/>
      <c r="H97" s="70"/>
      <c r="I97" s="115">
        <v>0.1</v>
      </c>
      <c r="J97" s="4"/>
      <c r="K97" s="29" t="str">
        <f t="shared" si="12"/>
        <v>F</v>
      </c>
      <c r="L97" s="78">
        <f t="shared" si="13"/>
        <v>0</v>
      </c>
    </row>
    <row r="98" spans="1:12" ht="55.5" customHeight="1" thickBot="1">
      <c r="A98" s="200"/>
      <c r="B98" s="41" t="s">
        <v>116</v>
      </c>
      <c r="C98" s="70"/>
      <c r="D98" s="70"/>
      <c r="E98" s="70"/>
      <c r="F98" s="70"/>
      <c r="G98" s="70"/>
      <c r="H98" s="70"/>
      <c r="I98" s="115">
        <v>0.1</v>
      </c>
      <c r="J98" s="4"/>
      <c r="K98" s="29" t="str">
        <f t="shared" si="12"/>
        <v>F</v>
      </c>
      <c r="L98" s="78">
        <f t="shared" si="13"/>
        <v>0</v>
      </c>
    </row>
    <row r="99" spans="1:12" ht="63" customHeight="1" thickBot="1">
      <c r="A99" s="200"/>
      <c r="B99" s="41" t="s">
        <v>110</v>
      </c>
      <c r="C99" s="70"/>
      <c r="D99" s="70"/>
      <c r="E99" s="70"/>
      <c r="F99" s="70"/>
      <c r="G99" s="70"/>
      <c r="H99" s="70"/>
      <c r="I99" s="115">
        <v>0.1</v>
      </c>
      <c r="J99" s="4"/>
      <c r="K99" s="29" t="str">
        <f t="shared" si="12"/>
        <v>F</v>
      </c>
      <c r="L99" s="78">
        <f t="shared" si="13"/>
        <v>0</v>
      </c>
    </row>
    <row r="100" spans="1:12" ht="38.25" customHeight="1" thickBot="1">
      <c r="A100" s="186" t="s">
        <v>16</v>
      </c>
      <c r="B100" s="187"/>
      <c r="C100" s="144">
        <f>(L93*I93)+(L94*I94)+(L95*I95)+(L96*I96)+(L97*I97)+(L98*I98)+(L99*I99)</f>
        <v>0</v>
      </c>
      <c r="D100" s="144"/>
      <c r="E100" s="144"/>
      <c r="F100" s="144"/>
      <c r="G100" s="144"/>
      <c r="H100" s="144"/>
      <c r="I100" s="117">
        <f>SUM(I93:I99)</f>
        <v>0.9999999999999999</v>
      </c>
      <c r="J100" s="46"/>
      <c r="K100" s="47">
        <f>SUM(K93:K99)</f>
        <v>0</v>
      </c>
      <c r="L100" s="48">
        <f>C100</f>
        <v>0</v>
      </c>
    </row>
    <row r="101" spans="1:12" ht="15.75" customHeight="1">
      <c r="A101" s="195" t="s">
        <v>9</v>
      </c>
      <c r="B101" s="188" t="s">
        <v>10</v>
      </c>
      <c r="C101" s="199" t="s">
        <v>1</v>
      </c>
      <c r="D101" s="199"/>
      <c r="E101" s="199"/>
      <c r="F101" s="199"/>
      <c r="G101" s="199"/>
      <c r="H101" s="199"/>
      <c r="I101" s="215" t="s">
        <v>14</v>
      </c>
      <c r="J101" s="188" t="s">
        <v>2</v>
      </c>
      <c r="L101" s="210" t="s">
        <v>75</v>
      </c>
    </row>
    <row r="102" spans="1:12" ht="15.75" customHeight="1">
      <c r="A102" s="196"/>
      <c r="B102" s="189"/>
      <c r="C102" s="206" t="s">
        <v>3</v>
      </c>
      <c r="D102" s="206"/>
      <c r="E102" s="206"/>
      <c r="F102" s="206" t="s">
        <v>4</v>
      </c>
      <c r="G102" s="206"/>
      <c r="H102" s="206"/>
      <c r="I102" s="216"/>
      <c r="J102" s="189"/>
      <c r="L102" s="210"/>
    </row>
    <row r="103" spans="1:12" ht="15.75" customHeight="1" thickBot="1">
      <c r="A103" s="197"/>
      <c r="B103" s="198"/>
      <c r="C103" s="33" t="s">
        <v>11</v>
      </c>
      <c r="D103" s="33" t="s">
        <v>12</v>
      </c>
      <c r="E103" s="33" t="s">
        <v>13</v>
      </c>
      <c r="F103" s="33" t="s">
        <v>13</v>
      </c>
      <c r="G103" s="33" t="s">
        <v>12</v>
      </c>
      <c r="H103" s="33" t="s">
        <v>11</v>
      </c>
      <c r="I103" s="217"/>
      <c r="J103" s="189"/>
      <c r="L103" s="210"/>
    </row>
    <row r="104" spans="1:12" ht="57" customHeight="1" thickBot="1">
      <c r="A104" s="191" t="s">
        <v>20</v>
      </c>
      <c r="B104" s="37" t="s">
        <v>165</v>
      </c>
      <c r="C104" s="72"/>
      <c r="D104" s="72"/>
      <c r="E104" s="72"/>
      <c r="F104" s="72"/>
      <c r="G104" s="72"/>
      <c r="H104" s="72"/>
      <c r="I104" s="115">
        <v>0.1</v>
      </c>
      <c r="J104" s="4"/>
      <c r="K104" s="29" t="str">
        <f aca="true" t="shared" si="14" ref="K104:K109">IF(C104="X",$C$14*I104/100,IF(D104="X",$D$14*I104/100,IF(E104="X",$E$14*I104/100,IF(F104="X",$F$14*I104/100,IF(G104="X",$G$14*I104/100,IF(H104="X",$H$14*I104/100,"F"))))))</f>
        <v>F</v>
      </c>
      <c r="L104" s="78">
        <f aca="true" t="shared" si="15" ref="L104:L109">+C104*1+D104*2+E104*3+F104*4+G104*5+H104*6</f>
        <v>0</v>
      </c>
    </row>
    <row r="105" spans="1:12" ht="56.25" customHeight="1" thickBot="1">
      <c r="A105" s="191"/>
      <c r="B105" s="38" t="s">
        <v>66</v>
      </c>
      <c r="C105" s="70"/>
      <c r="D105" s="70"/>
      <c r="E105" s="70"/>
      <c r="F105" s="70"/>
      <c r="G105" s="70"/>
      <c r="H105" s="70"/>
      <c r="I105" s="115">
        <v>0.1</v>
      </c>
      <c r="J105" s="4"/>
      <c r="K105" s="29" t="str">
        <f t="shared" si="14"/>
        <v>F</v>
      </c>
      <c r="L105" s="78">
        <f t="shared" si="15"/>
        <v>0</v>
      </c>
    </row>
    <row r="106" spans="1:12" ht="66" customHeight="1" thickBot="1">
      <c r="A106" s="191"/>
      <c r="B106" s="38" t="s">
        <v>166</v>
      </c>
      <c r="C106" s="70"/>
      <c r="D106" s="70"/>
      <c r="E106" s="70"/>
      <c r="F106" s="70"/>
      <c r="G106" s="70"/>
      <c r="H106" s="70"/>
      <c r="I106" s="115">
        <v>0.2</v>
      </c>
      <c r="J106" s="4"/>
      <c r="K106" s="29" t="str">
        <f t="shared" si="14"/>
        <v>F</v>
      </c>
      <c r="L106" s="78">
        <f t="shared" si="15"/>
        <v>0</v>
      </c>
    </row>
    <row r="107" spans="1:12" ht="51" customHeight="1" thickBot="1">
      <c r="A107" s="191"/>
      <c r="B107" s="38" t="s">
        <v>67</v>
      </c>
      <c r="C107" s="70"/>
      <c r="D107" s="70"/>
      <c r="E107" s="70"/>
      <c r="F107" s="70"/>
      <c r="G107" s="70"/>
      <c r="H107" s="70"/>
      <c r="I107" s="115">
        <v>0.2</v>
      </c>
      <c r="J107" s="4"/>
      <c r="K107" s="29" t="str">
        <f t="shared" si="14"/>
        <v>F</v>
      </c>
      <c r="L107" s="78">
        <f t="shared" si="15"/>
        <v>0</v>
      </c>
    </row>
    <row r="108" spans="1:12" ht="51" customHeight="1" thickBot="1">
      <c r="A108" s="209"/>
      <c r="B108" s="39" t="s">
        <v>167</v>
      </c>
      <c r="C108" s="70"/>
      <c r="D108" s="70"/>
      <c r="E108" s="70"/>
      <c r="F108" s="70"/>
      <c r="G108" s="70"/>
      <c r="H108" s="70"/>
      <c r="I108" s="115">
        <v>0.2</v>
      </c>
      <c r="J108" s="8"/>
      <c r="K108" s="29" t="str">
        <f t="shared" si="14"/>
        <v>F</v>
      </c>
      <c r="L108" s="78">
        <f t="shared" si="15"/>
        <v>0</v>
      </c>
    </row>
    <row r="109" spans="1:12" ht="51" customHeight="1" thickBot="1">
      <c r="A109" s="209"/>
      <c r="B109" s="37" t="s">
        <v>68</v>
      </c>
      <c r="C109" s="70"/>
      <c r="D109" s="70"/>
      <c r="E109" s="70"/>
      <c r="F109" s="70"/>
      <c r="G109" s="70"/>
      <c r="H109" s="70"/>
      <c r="I109" s="115">
        <v>0.2</v>
      </c>
      <c r="J109" s="8"/>
      <c r="K109" s="29" t="str">
        <f t="shared" si="14"/>
        <v>F</v>
      </c>
      <c r="L109" s="78">
        <f t="shared" si="15"/>
        <v>0</v>
      </c>
    </row>
    <row r="110" spans="1:12" ht="33" customHeight="1" thickBot="1">
      <c r="A110" s="186" t="s">
        <v>16</v>
      </c>
      <c r="B110" s="187"/>
      <c r="C110" s="144">
        <f>(L104*I104)+(L105*I105)+(L106*I106)+(L107*I107)+(L108*I108)+(L109*I109)</f>
        <v>0</v>
      </c>
      <c r="D110" s="144"/>
      <c r="E110" s="144"/>
      <c r="F110" s="144"/>
      <c r="G110" s="144"/>
      <c r="H110" s="144"/>
      <c r="I110" s="117">
        <f>SUM(I104:I109)</f>
        <v>1</v>
      </c>
      <c r="J110" s="53"/>
      <c r="K110" s="47">
        <f>SUM(K104:K109)</f>
        <v>0</v>
      </c>
      <c r="L110" s="54">
        <f>C110</f>
        <v>0</v>
      </c>
    </row>
    <row r="111" spans="1:12" ht="33" customHeight="1">
      <c r="A111" s="195" t="s">
        <v>9</v>
      </c>
      <c r="B111" s="188" t="s">
        <v>10</v>
      </c>
      <c r="C111" s="199" t="s">
        <v>1</v>
      </c>
      <c r="D111" s="199"/>
      <c r="E111" s="199"/>
      <c r="F111" s="199"/>
      <c r="G111" s="199"/>
      <c r="H111" s="199"/>
      <c r="I111" s="215" t="s">
        <v>14</v>
      </c>
      <c r="J111" s="188" t="s">
        <v>2</v>
      </c>
      <c r="L111" s="210" t="s">
        <v>75</v>
      </c>
    </row>
    <row r="112" spans="1:12" ht="15">
      <c r="A112" s="196"/>
      <c r="B112" s="189"/>
      <c r="C112" s="206" t="s">
        <v>3</v>
      </c>
      <c r="D112" s="206"/>
      <c r="E112" s="206"/>
      <c r="F112" s="206" t="s">
        <v>4</v>
      </c>
      <c r="G112" s="206"/>
      <c r="H112" s="206"/>
      <c r="I112" s="216"/>
      <c r="J112" s="189"/>
      <c r="L112" s="210"/>
    </row>
    <row r="113" spans="1:12" ht="15.75" thickBot="1">
      <c r="A113" s="197"/>
      <c r="B113" s="198"/>
      <c r="C113" s="33" t="s">
        <v>11</v>
      </c>
      <c r="D113" s="33" t="s">
        <v>12</v>
      </c>
      <c r="E113" s="33" t="s">
        <v>13</v>
      </c>
      <c r="F113" s="33" t="s">
        <v>13</v>
      </c>
      <c r="G113" s="33" t="s">
        <v>12</v>
      </c>
      <c r="H113" s="33" t="s">
        <v>11</v>
      </c>
      <c r="I113" s="217"/>
      <c r="J113" s="189"/>
      <c r="L113" s="210"/>
    </row>
    <row r="114" spans="1:12" ht="27" thickBot="1">
      <c r="A114" s="211" t="s">
        <v>42</v>
      </c>
      <c r="B114" s="108" t="s">
        <v>89</v>
      </c>
      <c r="C114" s="72"/>
      <c r="D114" s="72"/>
      <c r="E114" s="72"/>
      <c r="F114" s="72"/>
      <c r="G114" s="72"/>
      <c r="H114" s="72"/>
      <c r="I114" s="115">
        <v>0.1</v>
      </c>
      <c r="J114" s="4"/>
      <c r="K114" s="29" t="str">
        <f aca="true" t="shared" si="16" ref="K114:K123">IF(C114="X",$C$14*I114/100,IF(D114="X",$D$14*I114/100,IF(E114="X",$E$14*I114/100,IF(F114="X",$F$14*I114/100,IF(G114="X",$G$14*I114/100,IF(H114="X",$H$14*I114/100,"F"))))))</f>
        <v>F</v>
      </c>
      <c r="L114" s="78">
        <f aca="true" t="shared" si="17" ref="L114:L123">+C114*1+D114*2+E114*3+F114*4+G114*5+H114*6</f>
        <v>0</v>
      </c>
    </row>
    <row r="115" spans="1:12" ht="27" thickBot="1">
      <c r="A115" s="212"/>
      <c r="B115" s="108" t="s">
        <v>90</v>
      </c>
      <c r="C115" s="70"/>
      <c r="D115" s="70"/>
      <c r="E115" s="70"/>
      <c r="F115" s="70"/>
      <c r="G115" s="70"/>
      <c r="H115" s="70"/>
      <c r="I115" s="115">
        <v>0.1</v>
      </c>
      <c r="J115" s="4"/>
      <c r="K115" s="29" t="str">
        <f t="shared" si="16"/>
        <v>F</v>
      </c>
      <c r="L115" s="78">
        <f t="shared" si="17"/>
        <v>0</v>
      </c>
    </row>
    <row r="116" spans="1:12" ht="27" thickBot="1">
      <c r="A116" s="212"/>
      <c r="B116" s="109" t="s">
        <v>91</v>
      </c>
      <c r="C116" s="70"/>
      <c r="D116" s="70"/>
      <c r="E116" s="70"/>
      <c r="F116" s="70"/>
      <c r="G116" s="70"/>
      <c r="H116" s="70"/>
      <c r="I116" s="115">
        <v>0.1</v>
      </c>
      <c r="J116" s="4"/>
      <c r="K116" s="29" t="str">
        <f t="shared" si="16"/>
        <v>F</v>
      </c>
      <c r="L116" s="78">
        <f t="shared" si="17"/>
        <v>0</v>
      </c>
    </row>
    <row r="117" spans="1:12" ht="27" thickBot="1">
      <c r="A117" s="212"/>
      <c r="B117" s="108" t="s">
        <v>92</v>
      </c>
      <c r="C117" s="70"/>
      <c r="D117" s="70"/>
      <c r="E117" s="70"/>
      <c r="F117" s="70"/>
      <c r="G117" s="70"/>
      <c r="H117" s="70"/>
      <c r="I117" s="115">
        <v>0.1</v>
      </c>
      <c r="J117" s="4"/>
      <c r="K117" s="29" t="str">
        <f t="shared" si="16"/>
        <v>F</v>
      </c>
      <c r="L117" s="78">
        <f t="shared" si="17"/>
        <v>0</v>
      </c>
    </row>
    <row r="118" spans="1:12" ht="39" thickBot="1">
      <c r="A118" s="212"/>
      <c r="B118" s="108" t="s">
        <v>112</v>
      </c>
      <c r="C118" s="70"/>
      <c r="D118" s="70"/>
      <c r="E118" s="70"/>
      <c r="F118" s="70"/>
      <c r="G118" s="70"/>
      <c r="H118" s="70"/>
      <c r="I118" s="115">
        <v>0.1</v>
      </c>
      <c r="J118" s="4"/>
      <c r="K118" s="29" t="str">
        <f t="shared" si="16"/>
        <v>F</v>
      </c>
      <c r="L118" s="78">
        <f t="shared" si="17"/>
        <v>0</v>
      </c>
    </row>
    <row r="119" spans="1:12" ht="27" thickBot="1">
      <c r="A119" s="212"/>
      <c r="B119" s="108" t="s">
        <v>111</v>
      </c>
      <c r="C119" s="70"/>
      <c r="D119" s="70"/>
      <c r="E119" s="70"/>
      <c r="F119" s="70"/>
      <c r="G119" s="70"/>
      <c r="H119" s="70"/>
      <c r="I119" s="115">
        <v>0.1</v>
      </c>
      <c r="J119" s="4"/>
      <c r="K119" s="29" t="str">
        <f t="shared" si="16"/>
        <v>F</v>
      </c>
      <c r="L119" s="78">
        <f t="shared" si="17"/>
        <v>0</v>
      </c>
    </row>
    <row r="120" spans="1:12" ht="27" thickBot="1">
      <c r="A120" s="212"/>
      <c r="B120" s="108" t="s">
        <v>93</v>
      </c>
      <c r="C120" s="70"/>
      <c r="D120" s="70"/>
      <c r="E120" s="70"/>
      <c r="F120" s="70"/>
      <c r="G120" s="70"/>
      <c r="H120" s="70"/>
      <c r="I120" s="115">
        <v>0.1</v>
      </c>
      <c r="J120" s="4"/>
      <c r="K120" s="29" t="str">
        <f t="shared" si="16"/>
        <v>F</v>
      </c>
      <c r="L120" s="78">
        <f t="shared" si="17"/>
        <v>0</v>
      </c>
    </row>
    <row r="121" spans="1:12" ht="27" thickBot="1">
      <c r="A121" s="212"/>
      <c r="B121" s="108" t="s">
        <v>30</v>
      </c>
      <c r="C121" s="70"/>
      <c r="D121" s="70"/>
      <c r="E121" s="70"/>
      <c r="F121" s="70"/>
      <c r="G121" s="70"/>
      <c r="H121" s="70"/>
      <c r="I121" s="115">
        <v>0.1</v>
      </c>
      <c r="J121" s="4"/>
      <c r="K121" s="29" t="str">
        <f t="shared" si="16"/>
        <v>F</v>
      </c>
      <c r="L121" s="78">
        <f t="shared" si="17"/>
        <v>0</v>
      </c>
    </row>
    <row r="122" spans="1:12" ht="27" thickBot="1">
      <c r="A122" s="212"/>
      <c r="B122" s="108" t="s">
        <v>31</v>
      </c>
      <c r="C122" s="70"/>
      <c r="D122" s="70"/>
      <c r="E122" s="70"/>
      <c r="F122" s="70"/>
      <c r="G122" s="70"/>
      <c r="H122" s="70"/>
      <c r="I122" s="115">
        <v>0.1</v>
      </c>
      <c r="J122" s="8"/>
      <c r="K122" s="29" t="str">
        <f t="shared" si="16"/>
        <v>F</v>
      </c>
      <c r="L122" s="78">
        <f t="shared" si="17"/>
        <v>0</v>
      </c>
    </row>
    <row r="123" spans="1:12" ht="27" thickBot="1">
      <c r="A123" s="214"/>
      <c r="B123" s="108" t="s">
        <v>32</v>
      </c>
      <c r="C123" s="70"/>
      <c r="D123" s="70"/>
      <c r="E123" s="70"/>
      <c r="F123" s="70"/>
      <c r="G123" s="70"/>
      <c r="H123" s="70"/>
      <c r="I123" s="115">
        <v>0.1</v>
      </c>
      <c r="J123" s="8"/>
      <c r="K123" s="29" t="str">
        <f t="shared" si="16"/>
        <v>F</v>
      </c>
      <c r="L123" s="78">
        <f t="shared" si="17"/>
        <v>0</v>
      </c>
    </row>
    <row r="124" spans="1:12" ht="19.5" thickBot="1">
      <c r="A124" s="220" t="s">
        <v>16</v>
      </c>
      <c r="B124" s="220"/>
      <c r="C124" s="144">
        <f>(L114*I114)+(L115*I115)+(L116*I116)+(L117*I117)+(L118*I118)+(L119*I119)+(L120*I120)+(L121*I121)+(L122*I122)+(L123*I123)</f>
        <v>0</v>
      </c>
      <c r="D124" s="144"/>
      <c r="E124" s="144"/>
      <c r="F124" s="144"/>
      <c r="G124" s="144"/>
      <c r="H124" s="144"/>
      <c r="I124" s="117">
        <f>SUM(I114:I123)</f>
        <v>0.9999999999999999</v>
      </c>
      <c r="J124" s="53"/>
      <c r="K124" s="47">
        <f>SUM(K114:K123)</f>
        <v>0</v>
      </c>
      <c r="L124" s="54">
        <f>C124</f>
        <v>0</v>
      </c>
    </row>
    <row r="125" spans="1:12" ht="18.75">
      <c r="A125" s="96"/>
      <c r="B125" s="96"/>
      <c r="C125" s="97"/>
      <c r="D125" s="97"/>
      <c r="E125" s="97"/>
      <c r="F125" s="97"/>
      <c r="G125" s="97"/>
      <c r="H125" s="97"/>
      <c r="I125" s="98"/>
      <c r="J125" s="98"/>
      <c r="K125" s="47"/>
      <c r="L125" s="97"/>
    </row>
  </sheetData>
  <sheetProtection/>
  <mergeCells count="117">
    <mergeCell ref="A114:A123"/>
    <mergeCell ref="A124:B124"/>
    <mergeCell ref="C124:H124"/>
    <mergeCell ref="C111:H111"/>
    <mergeCell ref="I111:I113"/>
    <mergeCell ref="J111:J113"/>
    <mergeCell ref="L111:L113"/>
    <mergeCell ref="C112:E112"/>
    <mergeCell ref="F112:H112"/>
    <mergeCell ref="A111:A113"/>
    <mergeCell ref="B111:B113"/>
    <mergeCell ref="A13:L13"/>
    <mergeCell ref="L90:L92"/>
    <mergeCell ref="C91:E91"/>
    <mergeCell ref="F91:H91"/>
    <mergeCell ref="A101:A103"/>
    <mergeCell ref="B101:B103"/>
    <mergeCell ref="C101:H101"/>
    <mergeCell ref="I101:I103"/>
    <mergeCell ref="J101:J103"/>
    <mergeCell ref="L101:L103"/>
    <mergeCell ref="C102:E102"/>
    <mergeCell ref="I78:I80"/>
    <mergeCell ref="J78:J80"/>
    <mergeCell ref="L78:L80"/>
    <mergeCell ref="C79:E79"/>
    <mergeCell ref="F79:H79"/>
    <mergeCell ref="F102:H102"/>
    <mergeCell ref="C89:H89"/>
    <mergeCell ref="B90:B92"/>
    <mergeCell ref="C90:H90"/>
    <mergeCell ref="I90:I92"/>
    <mergeCell ref="J90:J92"/>
    <mergeCell ref="F70:H70"/>
    <mergeCell ref="A72:A76"/>
    <mergeCell ref="A77:B77"/>
    <mergeCell ref="C77:H77"/>
    <mergeCell ref="A81:A88"/>
    <mergeCell ref="A89:B89"/>
    <mergeCell ref="L58:L60"/>
    <mergeCell ref="C59:E59"/>
    <mergeCell ref="F59:H59"/>
    <mergeCell ref="A69:A71"/>
    <mergeCell ref="B69:B71"/>
    <mergeCell ref="C69:H69"/>
    <mergeCell ref="I69:I71"/>
    <mergeCell ref="J69:J71"/>
    <mergeCell ref="L69:L71"/>
    <mergeCell ref="C70:E70"/>
    <mergeCell ref="I47:I49"/>
    <mergeCell ref="J47:J49"/>
    <mergeCell ref="L47:L49"/>
    <mergeCell ref="C48:E48"/>
    <mergeCell ref="F48:H48"/>
    <mergeCell ref="A58:A60"/>
    <mergeCell ref="B58:B60"/>
    <mergeCell ref="C58:H58"/>
    <mergeCell ref="I58:I60"/>
    <mergeCell ref="J58:J60"/>
    <mergeCell ref="A37:A39"/>
    <mergeCell ref="B37:B39"/>
    <mergeCell ref="C37:H37"/>
    <mergeCell ref="I37:I39"/>
    <mergeCell ref="J37:J39"/>
    <mergeCell ref="L37:L39"/>
    <mergeCell ref="C38:E38"/>
    <mergeCell ref="F38:H38"/>
    <mergeCell ref="A47:A49"/>
    <mergeCell ref="L15:L17"/>
    <mergeCell ref="A27:A29"/>
    <mergeCell ref="B27:B29"/>
    <mergeCell ref="C27:H27"/>
    <mergeCell ref="I27:I29"/>
    <mergeCell ref="C46:H46"/>
    <mergeCell ref="C15:H15"/>
    <mergeCell ref="C16:E16"/>
    <mergeCell ref="I15:I17"/>
    <mergeCell ref="A104:A109"/>
    <mergeCell ref="J27:J29"/>
    <mergeCell ref="L27:L29"/>
    <mergeCell ref="C28:E28"/>
    <mergeCell ref="F28:H28"/>
    <mergeCell ref="C57:H57"/>
    <mergeCell ref="A61:A67"/>
    <mergeCell ref="A68:B68"/>
    <mergeCell ref="A93:A99"/>
    <mergeCell ref="A90:A92"/>
    <mergeCell ref="A6:B6"/>
    <mergeCell ref="C6:F6"/>
    <mergeCell ref="A10:L10"/>
    <mergeCell ref="A100:B100"/>
    <mergeCell ref="C100:H100"/>
    <mergeCell ref="F16:H16"/>
    <mergeCell ref="A50:A56"/>
    <mergeCell ref="A18:A25"/>
    <mergeCell ref="A26:B26"/>
    <mergeCell ref="C26:H26"/>
    <mergeCell ref="A78:A80"/>
    <mergeCell ref="B78:B80"/>
    <mergeCell ref="C78:H78"/>
    <mergeCell ref="A36:B36"/>
    <mergeCell ref="C36:H36"/>
    <mergeCell ref="A40:A45"/>
    <mergeCell ref="A46:B46"/>
    <mergeCell ref="C68:H68"/>
    <mergeCell ref="B47:B49"/>
    <mergeCell ref="C47:H47"/>
    <mergeCell ref="A57:B57"/>
    <mergeCell ref="A110:B110"/>
    <mergeCell ref="C110:H110"/>
    <mergeCell ref="J15:J17"/>
    <mergeCell ref="A30:A35"/>
    <mergeCell ref="A4:L4"/>
    <mergeCell ref="A8:L8"/>
    <mergeCell ref="A11:L11"/>
    <mergeCell ref="A15:A17"/>
    <mergeCell ref="B15:B1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9"/>
  <sheetViews>
    <sheetView tabSelected="1" zoomScale="90" zoomScaleNormal="90" zoomScalePageLayoutView="0" workbookViewId="0" topLeftCell="A1">
      <selection activeCell="C8" sqref="C8"/>
    </sheetView>
  </sheetViews>
  <sheetFormatPr defaultColWidth="11.421875" defaultRowHeight="15"/>
  <cols>
    <col min="1" max="1" width="11.421875" style="14" customWidth="1"/>
    <col min="2" max="2" width="18.421875" style="14" customWidth="1"/>
    <col min="3" max="3" width="40.421875" style="14" customWidth="1"/>
    <col min="4" max="4" width="16.28125" style="101" bestFit="1" customWidth="1"/>
    <col min="5" max="39" width="11.421875" style="14" customWidth="1"/>
    <col min="40" max="16384" width="11.421875" style="14" customWidth="1"/>
  </cols>
  <sheetData>
    <row r="2" ht="13.5" thickBot="1"/>
    <row r="3" spans="2:4" ht="25.5" customHeight="1" thickBot="1">
      <c r="B3" s="23" t="s">
        <v>34</v>
      </c>
      <c r="C3" s="24" t="s">
        <v>35</v>
      </c>
      <c r="D3" s="102" t="s">
        <v>36</v>
      </c>
    </row>
    <row r="4" spans="2:6" ht="12.75">
      <c r="B4" s="226" t="s">
        <v>33</v>
      </c>
      <c r="C4" s="16" t="s">
        <v>37</v>
      </c>
      <c r="D4" s="103">
        <f>'ANALISIS EXTERNO-MEGATENDENCIAS'!L23</f>
        <v>0</v>
      </c>
      <c r="F4" s="17"/>
    </row>
    <row r="5" spans="2:4" ht="12.75">
      <c r="B5" s="227"/>
      <c r="C5" s="18" t="s">
        <v>38</v>
      </c>
      <c r="D5" s="104">
        <f>'ANALISIS EXTERNO-MEGATENDENCIAS'!L32</f>
        <v>0</v>
      </c>
    </row>
    <row r="6" spans="2:4" ht="12.75">
      <c r="B6" s="227"/>
      <c r="C6" s="18" t="s">
        <v>39</v>
      </c>
      <c r="D6" s="104">
        <f>'ANALISIS EXTERNO-MEGATENDENCIAS'!L40</f>
        <v>0</v>
      </c>
    </row>
    <row r="7" spans="2:4" ht="12.75">
      <c r="B7" s="227"/>
      <c r="C7" s="18" t="s">
        <v>40</v>
      </c>
      <c r="D7" s="104">
        <f>'ANALISIS EXTERNO-MEGATENDENCIAS'!L49</f>
        <v>0</v>
      </c>
    </row>
    <row r="8" spans="2:4" ht="13.5" thickBot="1">
      <c r="B8" s="228"/>
      <c r="C8" s="19" t="s">
        <v>41</v>
      </c>
      <c r="D8" s="105">
        <f>'ANALISIS EXTERNO-MEGATENDENCIAS'!L57</f>
        <v>0</v>
      </c>
    </row>
    <row r="9" spans="2:6" ht="39" thickBot="1">
      <c r="B9" s="224" t="s">
        <v>26</v>
      </c>
      <c r="C9" s="20" t="str">
        <f>+'ANALISIS EXTERNO-MEGATENDENCIAS'!B64</f>
        <v>Influencia en la industria/sector de los movimientos o tendencias POLÍTICAS que se vislumbran en el futuro</v>
      </c>
      <c r="D9" s="106">
        <f>+'ANALISIS EXTERNO-MEGATENDENCIAS'!L64</f>
        <v>0</v>
      </c>
      <c r="F9" s="17"/>
    </row>
    <row r="10" spans="2:6" ht="39" thickBot="1">
      <c r="B10" s="225"/>
      <c r="C10" s="20" t="str">
        <f>+'ANALISIS EXTERNO-MEGATENDENCIAS'!B65</f>
        <v>Influencia en la industria/sector de los movimientos o tendencias MACROECONÓMICOS que se vislumbran en el futuro?</v>
      </c>
      <c r="D10" s="106">
        <f>+'ANALISIS EXTERNO-MEGATENDENCIAS'!L65</f>
        <v>0</v>
      </c>
      <c r="F10" s="17"/>
    </row>
    <row r="11" spans="2:6" ht="40.5" customHeight="1" thickBot="1">
      <c r="B11" s="225"/>
      <c r="C11" s="20" t="str">
        <f>+'ANALISIS EXTERNO-MEGATENDENCIAS'!B66</f>
        <v>Influencia en la industria/sector de los movimientos o tendencias SOCIALES que se vislumbran en el futuro</v>
      </c>
      <c r="D11" s="106">
        <f>+'ANALISIS EXTERNO-MEGATENDENCIAS'!L66</f>
        <v>0</v>
      </c>
      <c r="F11" s="17"/>
    </row>
    <row r="12" spans="2:6" ht="39" thickBot="1">
      <c r="B12" s="225"/>
      <c r="C12" s="20" t="str">
        <f>+'ANALISIS EXTERNO-MEGATENDENCIAS'!B67</f>
        <v>Influencia en la industria/sector de los movimientos o tendencias TECNOLÓGICOS que se vislumbran en el futuro</v>
      </c>
      <c r="D12" s="106">
        <f>+'ANALISIS EXTERNO-MEGATENDENCIAS'!L67</f>
        <v>0</v>
      </c>
      <c r="F12" s="17"/>
    </row>
    <row r="13" spans="2:4" ht="39" thickBot="1">
      <c r="B13" s="225"/>
      <c r="C13" s="20" t="str">
        <f>+'ANALISIS EXTERNO-MEGATENDENCIAS'!B68</f>
        <v>Influencia en la industria/sector de los movimientos o tendencias AMBIENTALES que se vislumbran en el futuro</v>
      </c>
      <c r="D13" s="106">
        <f>+'ANALISIS EXTERNO-MEGATENDENCIAS'!L68</f>
        <v>0</v>
      </c>
    </row>
    <row r="14" spans="2:4" ht="39" thickBot="1">
      <c r="B14" s="225"/>
      <c r="C14" s="20" t="str">
        <f>+'ANALISIS EXTERNO-MEGATENDENCIAS'!B69</f>
        <v>Influencia en la industria/sector de los REGULACIONES O NORMATIVAS que se podrían generar en el futuro?</v>
      </c>
      <c r="D14" s="106">
        <f>+'ANALISIS EXTERNO-MEGATENDENCIAS'!L69</f>
        <v>0</v>
      </c>
    </row>
    <row r="15" spans="2:4" ht="17.25" customHeight="1" thickBot="1">
      <c r="B15" s="222" t="s">
        <v>52</v>
      </c>
      <c r="C15" s="223"/>
      <c r="D15" s="107">
        <f>AVERAGE(D9:D14)</f>
        <v>0</v>
      </c>
    </row>
    <row r="18" spans="2:4" ht="12.75">
      <c r="B18" s="22" t="s">
        <v>77</v>
      </c>
      <c r="C18" s="22" t="s">
        <v>35</v>
      </c>
      <c r="D18" s="22" t="s">
        <v>36</v>
      </c>
    </row>
    <row r="19" spans="2:4" ht="12.75">
      <c r="B19" s="221" t="s">
        <v>118</v>
      </c>
      <c r="C19" s="15" t="s">
        <v>43</v>
      </c>
      <c r="D19" s="99">
        <f>'ANALISIS INTERNO'!L26</f>
        <v>0</v>
      </c>
    </row>
    <row r="20" spans="2:4" ht="12.75">
      <c r="B20" s="221"/>
      <c r="C20" s="15" t="s">
        <v>44</v>
      </c>
      <c r="D20" s="100">
        <f>'ANALISIS INTERNO'!L36</f>
        <v>0</v>
      </c>
    </row>
    <row r="21" spans="2:4" ht="12.75">
      <c r="B21" s="221"/>
      <c r="C21" s="15" t="s">
        <v>45</v>
      </c>
      <c r="D21" s="100">
        <f>'ANALISIS INTERNO'!L46</f>
        <v>0</v>
      </c>
    </row>
    <row r="22" spans="2:4" ht="12.75">
      <c r="B22" s="221"/>
      <c r="C22" s="15" t="s">
        <v>46</v>
      </c>
      <c r="D22" s="100">
        <f>'ANALISIS INTERNO'!L57</f>
        <v>0</v>
      </c>
    </row>
    <row r="23" spans="2:4" ht="12.75">
      <c r="B23" s="221"/>
      <c r="C23" s="15" t="s">
        <v>47</v>
      </c>
      <c r="D23" s="100">
        <f>'ANALISIS INTERNO'!L68</f>
        <v>0</v>
      </c>
    </row>
    <row r="24" spans="2:4" ht="12.75">
      <c r="B24" s="221"/>
      <c r="C24" s="15" t="s">
        <v>48</v>
      </c>
      <c r="D24" s="100">
        <f>'ANALISIS INTERNO'!L77</f>
        <v>0</v>
      </c>
    </row>
    <row r="25" spans="2:5" ht="12.75">
      <c r="B25" s="221"/>
      <c r="C25" s="15" t="s">
        <v>49</v>
      </c>
      <c r="D25" s="100">
        <f>'ANALISIS INTERNO'!L89</f>
        <v>0</v>
      </c>
      <c r="E25" s="25"/>
    </row>
    <row r="26" spans="2:5" ht="12.75">
      <c r="B26" s="221"/>
      <c r="C26" s="15" t="s">
        <v>51</v>
      </c>
      <c r="D26" s="100">
        <f>'ANALISIS INTERNO'!L100</f>
        <v>0</v>
      </c>
      <c r="E26" s="13" t="e">
        <f>#REF!</f>
        <v>#REF!</v>
      </c>
    </row>
    <row r="27" spans="2:4" ht="12.75">
      <c r="B27" s="221"/>
      <c r="C27" s="15" t="s">
        <v>50</v>
      </c>
      <c r="D27" s="100">
        <f>'ANALISIS INTERNO'!L110</f>
        <v>0</v>
      </c>
    </row>
    <row r="28" spans="2:4" ht="13.5" thickBot="1">
      <c r="B28" s="221"/>
      <c r="C28" s="110" t="s">
        <v>76</v>
      </c>
      <c r="D28" s="111">
        <f>'ANALISIS INTERNO'!L124</f>
        <v>0</v>
      </c>
    </row>
    <row r="29" spans="2:4" ht="13.5" thickBot="1">
      <c r="B29" s="21"/>
      <c r="C29" s="112" t="s">
        <v>94</v>
      </c>
      <c r="D29" s="113">
        <f>AVERAGE(D19:D28)</f>
        <v>0</v>
      </c>
    </row>
  </sheetData>
  <sheetProtection/>
  <mergeCells count="4">
    <mergeCell ref="B19:B28"/>
    <mergeCell ref="B15:C15"/>
    <mergeCell ref="B9:B14"/>
    <mergeCell ref="B4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JUAN DAVID</cp:lastModifiedBy>
  <dcterms:created xsi:type="dcterms:W3CDTF">2010-07-31T21:31:26Z</dcterms:created>
  <dcterms:modified xsi:type="dcterms:W3CDTF">2022-04-23T18:39:51Z</dcterms:modified>
  <cp:category/>
  <cp:version/>
  <cp:contentType/>
  <cp:contentStatus/>
</cp:coreProperties>
</file>